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jncc.sharepoint.com/sites/EMODnetSeabedHabitatsPhase 4/Shared Documents/WP6 Coordination/Reporting/Quarterly Reports/"/>
    </mc:Choice>
  </mc:AlternateContent>
  <xr:revisionPtr revIDLastSave="979" documentId="11_AA445E9F4060BEC6D73BC894D5267B43AC74C315" xr6:coauthVersionLast="46" xr6:coauthVersionMax="47" xr10:uidLastSave="{75A8BCB1-EA40-4B80-BAE4-5E765C8D539B}"/>
  <bookViews>
    <workbookView xWindow="-108" yWindow="-108" windowWidth="30936" windowHeight="16896" tabRatio="773" activeTab="6" xr2:uid="{00000000-000D-0000-FFFF-FFFF00000000}"/>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externalReferences>
    <externalReference r:id="rId11"/>
  </externalReferences>
  <definedNames>
    <definedName name="_ftn1" localSheetId="2">'1(Data)'!#REF!</definedName>
    <definedName name="_ftn2" localSheetId="2">'1(Data)'!#REF!</definedName>
    <definedName name="_ftn3" localSheetId="2">'1(Data)'!$A$31</definedName>
    <definedName name="_ftn4" localSheetId="2">'1(Data)'!#REF!</definedName>
    <definedName name="_ftn5" localSheetId="2">'1(Data)'!#REF!</definedName>
    <definedName name="_ftn6" localSheetId="2">'1(Data)'!$A$35</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32" l="1"/>
  <c r="G10" i="24" l="1"/>
  <c r="B54" i="13" l="1"/>
  <c r="B63" i="13"/>
  <c r="B59" i="13"/>
  <c r="B45" i="13"/>
  <c r="B26" i="13"/>
  <c r="B27" i="13"/>
  <c r="B66" i="13"/>
  <c r="B52" i="13"/>
  <c r="B32" i="13"/>
  <c r="B61" i="13"/>
  <c r="B48" i="13"/>
  <c r="B24" i="13"/>
  <c r="B51" i="13"/>
  <c r="B30" i="13"/>
  <c r="B49" i="13"/>
  <c r="B64" i="13"/>
  <c r="B35" i="13"/>
  <c r="B53" i="13"/>
  <c r="B39" i="13"/>
  <c r="B36" i="13"/>
  <c r="B33" i="13"/>
  <c r="B60" i="13"/>
  <c r="B40" i="13"/>
  <c r="B65" i="13"/>
  <c r="B74" i="13"/>
  <c r="B73" i="13"/>
  <c r="B70" i="13"/>
  <c r="B69" i="13"/>
  <c r="B16" i="13"/>
  <c r="B14" i="13" s="1"/>
  <c r="Q65" i="24"/>
  <c r="O63" i="24"/>
  <c r="Q63" i="24" s="1"/>
  <c r="N63" i="24"/>
  <c r="K63" i="24"/>
  <c r="H64" i="24"/>
  <c r="H65" i="24"/>
  <c r="H66" i="24"/>
  <c r="H67" i="24"/>
  <c r="H68" i="24"/>
  <c r="H63" i="24"/>
  <c r="B75" i="13" l="1"/>
  <c r="B15" i="13"/>
  <c r="B67" i="13"/>
  <c r="B11" i="13"/>
  <c r="B12" i="13"/>
  <c r="B13" i="13"/>
  <c r="G16" i="24"/>
  <c r="G12" i="24"/>
  <c r="M47" i="29"/>
  <c r="J47" i="29"/>
  <c r="P47" i="29"/>
  <c r="G47" i="29"/>
  <c r="M22" i="29"/>
  <c r="K22" i="29"/>
  <c r="I22" i="29"/>
  <c r="G22" i="29"/>
  <c r="E22" i="29"/>
  <c r="C22" i="29"/>
  <c r="D10" i="29"/>
  <c r="A16" i="32" l="1"/>
  <c r="A17" i="32"/>
  <c r="A15" i="32"/>
  <c r="A14" i="32"/>
  <c r="A13" i="32"/>
  <c r="A11" i="32" l="1"/>
  <c r="A12" i="32"/>
  <c r="A10" i="32"/>
  <c r="B10" i="32"/>
  <c r="A9" i="32"/>
  <c r="A8" i="32"/>
  <c r="A7" i="32"/>
  <c r="A5" i="32"/>
  <c r="A4" i="32"/>
  <c r="B4" i="32"/>
  <c r="B17" i="32" l="1"/>
  <c r="B16" i="32"/>
  <c r="B15" i="32"/>
  <c r="B14" i="32"/>
  <c r="B13" i="32"/>
  <c r="B11" i="32"/>
  <c r="B9" i="32"/>
  <c r="B8" i="32"/>
  <c r="B7" i="32"/>
  <c r="B5"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tc={F2A137F1-28A4-4CBF-9D7F-6ED38FA831E7}</author>
    <author>tc={FA016BE0-1B38-42BB-AED5-9CE8DA821829}</author>
    <author>tc={8C317425-DD4B-4C20-A5A3-071972AD6118}</author>
    <author>tc={A4C46F34-E363-43F1-81B2-785B4BD1750D}</author>
  </authors>
  <commentList>
    <comment ref="E10" authorId="0" shapeId="0" xr:uid="{F2A137F1-28A4-4CBF-9D7F-6ED38FA831E7}">
      <text>
        <t>[Threaded comment]
Your version of Excel allows you to read this threaded comment; however, any edits to it will get removed if the file is opened in a newer version of Excel. Learn more: https://go.microsoft.com/fwlink/?linkid=870924
Comment:
    12 products = EUSeaMap broad-scale habitat map in 5 classification systems + 7 classified habitat descriptors. Each product includes a confidence assessment, which appears as a separate layer but is classed as the same product.</t>
      </text>
    </comment>
    <comment ref="E12" authorId="1" shapeId="0" xr:uid="{FA016BE0-1B38-42BB-AED5-9CE8DA821829}">
      <text>
        <t>[Threaded comment]
Your version of Excel allows you to read this threaded comment; however, any edits to it will get removed if the file is opened in a newer version of Excel. Learn more: https://go.microsoft.com/fwlink/?linkid=870924
Comment:
    Now includes ice cover mask</t>
      </text>
    </comment>
    <comment ref="E16" authorId="2" shapeId="0" xr:uid="{8C317425-DD4B-4C20-A5A3-071972AD6118}">
      <text>
        <t>[Threaded comment]
Your version of Excel allows you to read this threaded comment; however, any edits to it will get removed if the file is opened in a newer version of Excel. Learn more: https://go.microsoft.com/fwlink/?linkid=870924
Comment:
    EUNIS 19 maps translated from EUNIS 07 maps are not counted as separate products.</t>
      </text>
    </comment>
    <comment ref="H23" authorId="3" shapeId="0" xr:uid="{A4C46F34-E363-43F1-81B2-785B4BD1750D}">
      <text>
        <t>[Threaded comment]
Your version of Excel allows you to read this threaded comment; however, any edits to it will get removed if the file is opened in a newer version of Excel. Learn more: https://go.microsoft.com/fwlink/?linkid=870924
Comment:
    Harvested WMS, GB volume is not relevant.</t>
      </text>
    </comment>
  </commentList>
</comments>
</file>

<file path=xl/sharedStrings.xml><?xml version="1.0" encoding="utf-8"?>
<sst xmlns="http://schemas.openxmlformats.org/spreadsheetml/2006/main" count="886" uniqueCount="468">
  <si>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</si>
  <si>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</si>
  <si>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</si>
  <si>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</si>
  <si>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</si>
  <si>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</si>
  <si>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</si>
  <si>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</si>
  <si>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</si>
  <si>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</si>
  <si>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</si>
  <si>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</si>
  <si>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</si>
  <si>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</si>
  <si>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</si>
  <si>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</si>
  <si>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</si>
  <si>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</si>
  <si>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</si>
  <si>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</si>
  <si>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</si>
  <si>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</si>
  <si>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</si>
  <si>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</si>
  <si>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</si>
  <si>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</si>
  <si>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</si>
  <si>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</si>
  <si>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</si>
  <si>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</si>
  <si>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</si>
  <si>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</si>
  <si>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</si>
  <si>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</si>
  <si>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</si>
  <si>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</si>
  <si>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</si>
  <si>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</si>
  <si>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</si>
  <si>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</si>
  <si>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</si>
  <si>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</si>
  <si>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Indicator 1: Current status and coverage of total available thematic data</t>
  </si>
  <si>
    <t>The purpose of this sheet is to provide a status overview of the different sub-theme data available on the portal and the download frequency by users</t>
  </si>
  <si>
    <t>On this sheet, there are 3 tables to fill in</t>
  </si>
  <si>
    <t>Please refer to "Explanation of the trends and statistics" below</t>
  </si>
  <si>
    <t>1.A) Volume and coverage of available data</t>
  </si>
  <si>
    <t>Reporting date</t>
  </si>
  <si>
    <t>Portal name</t>
  </si>
  <si>
    <t>Volume unit [1]</t>
  </si>
  <si>
    <r>
      <t xml:space="preserve">Sub-theme </t>
    </r>
    <r>
      <rPr>
        <sz val="10"/>
        <color rgb="FF333333"/>
        <rFont val="Open Sans"/>
        <family val="2"/>
      </rPr>
      <t>[2]</t>
    </r>
  </si>
  <si>
    <r>
      <t>Total data</t>
    </r>
    <r>
      <rPr>
        <b/>
        <i/>
        <sz val="10"/>
        <color rgb="FFFF0000"/>
        <rFont val="Open Sans"/>
        <family val="2"/>
      </rPr>
      <t xml:space="preserve"> </t>
    </r>
    <r>
      <rPr>
        <b/>
        <i/>
        <sz val="10"/>
        <color rgb="FF333333"/>
        <rFont val="Open Sans"/>
        <family val="2"/>
      </rPr>
      <t xml:space="preserve">volume per sub-theme 
(refer to </t>
    </r>
    <r>
      <rPr>
        <sz val="10"/>
        <color rgb="FF333333"/>
        <rFont val="Open Sans"/>
        <family val="2"/>
      </rPr>
      <t>[1])</t>
    </r>
  </si>
  <si>
    <r>
      <t>Total data</t>
    </r>
    <r>
      <rPr>
        <b/>
        <i/>
        <sz val="10"/>
        <color rgb="FFFF0000"/>
        <rFont val="Open Sans"/>
        <family val="2"/>
      </rPr>
      <t xml:space="preserve"> </t>
    </r>
    <r>
      <rPr>
        <b/>
        <i/>
        <sz val="10"/>
        <color rgb="FF333333"/>
        <rFont val="Open Sans"/>
        <family val="2"/>
      </rPr>
      <t>volume per sub-theme (previous quarter)</t>
    </r>
  </si>
  <si>
    <r>
      <t xml:space="preserve">Trend in total data volume (%) </t>
    </r>
    <r>
      <rPr>
        <sz val="10"/>
        <color rgb="FF333333"/>
        <rFont val="Open Sans"/>
        <family val="2"/>
      </rPr>
      <t>[3]</t>
    </r>
  </si>
  <si>
    <r>
      <t xml:space="preserve">Total data Volume in GigaBytes </t>
    </r>
    <r>
      <rPr>
        <sz val="10"/>
        <color rgb="FF333333"/>
        <rFont val="Open Sans"/>
        <family val="2"/>
      </rPr>
      <t>[4]</t>
    </r>
  </si>
  <si>
    <r>
      <t xml:space="preserve">Sea-basins </t>
    </r>
    <r>
      <rPr>
        <sz val="12"/>
        <color rgb="FF333333"/>
        <rFont val="Open Sans"/>
        <family val="2"/>
      </rPr>
      <t>[5]</t>
    </r>
  </si>
  <si>
    <t>Atlantic (%)</t>
  </si>
  <si>
    <t>Arctic (%)</t>
  </si>
  <si>
    <t>Baltic (%)</t>
  </si>
  <si>
    <t>Black Sea (%)</t>
  </si>
  <si>
    <t>Med Sea (%)</t>
  </si>
  <si>
    <t>North Sea (%)</t>
  </si>
  <si>
    <t>Other Seas (%)</t>
  </si>
  <si>
    <t>Other seas Phase IV (%)</t>
  </si>
  <si>
    <t>Sub-theme</t>
  </si>
  <si>
    <t>Total % area covered by all data</t>
  </si>
  <si>
    <t>% area covered by data added this quarter</t>
  </si>
  <si>
    <t>Please highlight newly added data within this reporting period.</t>
  </si>
  <si>
    <t xml:space="preserve">[1] Indicate the volume unit of measurement: “records”, “data sets”, or “platforms”. </t>
  </si>
  <si>
    <t>[2] The list of sub-themes is provided in the first tab.</t>
  </si>
  <si>
    <t>[3] Trend is calculated from the figures at the end of the last quarter as compared with the figures at this stage.</t>
  </si>
  <si>
    <t>Explanation of trend value in the narrative.</t>
  </si>
  <si>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</si>
  <si>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</si>
  <si>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Please use the following figures: Atlantic 7.281.229 km²; Arctic 5.610.745 km²; Baltic 392.215 km²; Black Sea 473.894 km²; Mediterranean Sea 2.516.652 km²; North Sea 654.179 km².</t>
  </si>
  <si>
    <t>If you don't use the above sea-basin figures, please indicate why you do not use them, as from when, and what do you use instead and why?</t>
  </si>
  <si>
    <t>Provide detailed description of geospatial density of the data in the narrative.</t>
  </si>
  <si>
    <t>1.B) Usage of data in this quarter</t>
  </si>
  <si>
    <r>
      <t>Manual download unit</t>
    </r>
    <r>
      <rPr>
        <sz val="10"/>
        <color rgb="FFFF0000"/>
        <rFont val="Open Sans"/>
        <family val="2"/>
      </rPr>
      <t xml:space="preserve"> </t>
    </r>
    <r>
      <rPr>
        <sz val="10"/>
        <color rgb="FF333333"/>
        <rFont val="Open Sans"/>
        <family val="2"/>
      </rPr>
      <t>[1]</t>
    </r>
  </si>
  <si>
    <t>Trend on data</t>
  </si>
  <si>
    <t>Web service Trends</t>
  </si>
  <si>
    <t>Name of sub-theme/ interface</t>
  </si>
  <si>
    <t>Breakdown of sub-theme</t>
  </si>
  <si>
    <r>
      <t xml:space="preserve">Unit and Total Volume </t>
    </r>
    <r>
      <rPr>
        <b/>
        <sz val="10"/>
        <color rgb="FF333333"/>
        <rFont val="Open Sans"/>
        <family val="2"/>
      </rPr>
      <t>available</t>
    </r>
    <r>
      <rPr>
        <sz val="10"/>
        <color rgb="FF333333"/>
        <rFont val="Open Sans"/>
        <family val="2"/>
      </rPr>
      <t xml:space="preserve"> for download [2]</t>
    </r>
  </si>
  <si>
    <r>
      <t xml:space="preserve">Total Volume </t>
    </r>
    <r>
      <rPr>
        <b/>
        <sz val="10"/>
        <color rgb="FF333333"/>
        <rFont val="Open Sans"/>
        <family val="2"/>
      </rPr>
      <t>downloaded</t>
    </r>
    <r>
      <rPr>
        <sz val="10"/>
        <color rgb="FF333333"/>
        <rFont val="Open Sans"/>
        <family val="2"/>
      </rPr>
      <t xml:space="preserve"> in GigaBytes [3]</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</si>
  <si>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</si>
  <si>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</si>
  <si>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number of downloads (%) </t>
    </r>
    <r>
      <rPr>
        <sz val="10"/>
        <color rgb="FF333333"/>
        <rFont val="Open Sans"/>
        <family val="2"/>
      </rPr>
      <t>[4]</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</si>
  <si>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</si>
  <si>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t>Number of Map visualisations (previous quarter)</t>
  </si>
  <si>
    <r>
      <t xml:space="preserve">Trend number of map visualisations (%) </t>
    </r>
    <r>
      <rPr>
        <sz val="10"/>
        <color rgb="FF333333"/>
        <rFont val="Open Sans"/>
        <family val="2"/>
      </rPr>
      <t>[4]</t>
    </r>
  </si>
  <si>
    <r>
      <t xml:space="preserve">Number of </t>
    </r>
    <r>
      <rPr>
        <b/>
        <sz val="10"/>
        <color rgb="FF333333"/>
        <rFont val="Open Sans"/>
        <family val="2"/>
      </rPr>
      <t>WMS</t>
    </r>
    <r>
      <rPr>
        <sz val="10"/>
        <color rgb="FF333333"/>
        <rFont val="Open Sans"/>
        <family val="2"/>
      </rPr>
      <t xml:space="preserve"> requests (this quarter)</t>
    </r>
  </si>
  <si>
    <t>Number of WMS requests 
(previous quarter)</t>
  </si>
  <si>
    <r>
      <t xml:space="preserve">Trend number of WMS requests (%) </t>
    </r>
    <r>
      <rPr>
        <sz val="10"/>
        <color rgb="FF333333"/>
        <rFont val="Open Sans"/>
        <family val="2"/>
      </rPr>
      <t>[4]</t>
    </r>
  </si>
  <si>
    <r>
      <t xml:space="preserve">Number of </t>
    </r>
    <r>
      <rPr>
        <b/>
        <sz val="10"/>
        <color rgb="FF333333"/>
        <rFont val="Open Sans"/>
        <family val="2"/>
      </rPr>
      <t>WFS</t>
    </r>
    <r>
      <rPr>
        <sz val="10"/>
        <color rgb="FF333333"/>
        <rFont val="Open Sans"/>
        <family val="2"/>
      </rPr>
      <t xml:space="preserve"> requests 
(this quarter)</t>
    </r>
  </si>
  <si>
    <t>Number of WFS requests 
(previous quarter)</t>
  </si>
  <si>
    <r>
      <t xml:space="preserve">Trend number of WFS requests (%) </t>
    </r>
    <r>
      <rPr>
        <sz val="10"/>
        <color rgb="FF333333"/>
        <rFont val="Open Sans"/>
        <family val="2"/>
      </rPr>
      <t>[4]</t>
    </r>
  </si>
  <si>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</si>
  <si>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</si>
  <si>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[3] Decimal definition 1 GB = 1000^3 bytes.</t>
  </si>
  <si>
    <t>[4] Trend compares the result with previous period.</t>
  </si>
  <si>
    <t>Explanation of the trends and statistics</t>
  </si>
  <si>
    <t>1A) Volume and coverage of available data</t>
  </si>
  <si>
    <t>1B) Usage of data in this quarter</t>
  </si>
  <si>
    <t>Indicator 2: Current status and coverage of total number of data products</t>
  </si>
  <si>
    <t>The purpose of this sheet is to provide a status overview of the different sub-theme data products available on the portal and the download frequency by users</t>
  </si>
  <si>
    <t>2.A) Volume and coverage of available data products</t>
  </si>
  <si>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</si>
  <si>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</si>
  <si>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t>Name of the data product 
(description in the narrative)</t>
  </si>
  <si>
    <t>Date product was built/ updated</t>
  </si>
  <si>
    <t>Is the product built internally or externally?</t>
  </si>
  <si>
    <t>Total number of products per sub-theme</t>
  </si>
  <si>
    <t>Total number of products per sub-theme (previous quarter)</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</si>
  <si>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</si>
  <si>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</si>
  <si>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Total % covered by product</t>
  </si>
  <si>
    <t>% covered by products added this quarter</t>
  </si>
  <si>
    <t>[1] Total number of (external) data products.</t>
  </si>
  <si>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</si>
  <si>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</si>
  <si>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</si>
  <si>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t>Provide detailed description of geospatial density of the products in the narrative.</t>
  </si>
  <si>
    <t>2.B) Usage of data products in this quarter</t>
  </si>
  <si>
    <t>Trend on data products</t>
  </si>
  <si>
    <t>Is it: a Data product or an External product?</t>
  </si>
  <si>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</si>
  <si>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</si>
  <si>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 of manual downloads (%) </t>
    </r>
    <r>
      <rPr>
        <sz val="10"/>
        <color rgb="FF333333"/>
        <rFont val="Open Sans"/>
        <family val="2"/>
      </rPr>
      <t>[4]</t>
    </r>
  </si>
  <si>
    <r>
      <t xml:space="preserve">Trend # of map visualisations (%) </t>
    </r>
    <r>
      <rPr>
        <sz val="10"/>
        <color rgb="FF333333"/>
        <rFont val="Open Sans"/>
        <family val="2"/>
      </rPr>
      <t>[4]</t>
    </r>
  </si>
  <si>
    <r>
      <t xml:space="preserve">Trend # of WMS requests (%) </t>
    </r>
    <r>
      <rPr>
        <sz val="10"/>
        <color rgb="FF333333"/>
        <rFont val="Open Sans"/>
        <family val="2"/>
      </rPr>
      <t>[4]</t>
    </r>
  </si>
  <si>
    <r>
      <t xml:space="preserve">Trend # of WFS requests (%) </t>
    </r>
    <r>
      <rPr>
        <sz val="10"/>
        <color rgb="FF333333"/>
        <rFont val="Open Sans"/>
        <family val="2"/>
      </rPr>
      <t>[4]</t>
    </r>
  </si>
  <si>
    <t>2A) Volume and coverage of available data products</t>
  </si>
  <si>
    <t>2B) Usage of data products in this quarter</t>
  </si>
  <si>
    <t>Indicator 3: Organisations supplying/approached to supply data and data products within this quarter</t>
  </si>
  <si>
    <t>The purpose of this indicator is to have an oversight of the types of organisations supplying data and to measure the extent of restricted data</t>
  </si>
  <si>
    <t>List all organisations that have supplied data voluntarily or upon request/approach witin this quarter</t>
  </si>
  <si>
    <t>Organisation name</t>
  </si>
  <si>
    <t>Organisation type [1]</t>
  </si>
  <si>
    <t>Country</t>
  </si>
  <si>
    <t>Approached or volunteered?</t>
  </si>
  <si>
    <t>Type of data sought/supplied: data, data product, both?</t>
  </si>
  <si>
    <t>Sub-theme(s)</t>
  </si>
  <si>
    <t>% of restricted data [2] 
(or #restricted/# not restricted)</t>
  </si>
  <si>
    <t>If not supplied upon approaching: reason why? (reply from organisation)</t>
  </si>
  <si>
    <t xml:space="preserve">[1] The organisation types are: </t>
  </si>
  <si>
    <t>Academia/Research</t>
  </si>
  <si>
    <t>Government/Public administration</t>
  </si>
  <si>
    <t>Business and Private company</t>
  </si>
  <si>
    <t>NGOs/Civil society</t>
  </si>
  <si>
    <t>Others</t>
  </si>
  <si>
    <t xml:space="preserve">[2] Restricted data is defined as 'non-public data'. </t>
  </si>
  <si>
    <t>3) Organisations supplying/ approached to supply data anad data products</t>
  </si>
  <si>
    <t>Indicator 4: Online 'Web' interfaces to access or view data</t>
  </si>
  <si>
    <t>The purpose of this indicator is to provide detail on the status of the various interfaces to data &amp; products on the portals</t>
  </si>
  <si>
    <t>Express as a percentage data and products available in each service</t>
  </si>
  <si>
    <t>Machine Interface 
(Data accessed programmatically - Software that would receive data/data products/external data products through software)</t>
  </si>
  <si>
    <t>Sub-theme/ interface name</t>
  </si>
  <si>
    <t>WMS</t>
  </si>
  <si>
    <t>WFS</t>
  </si>
  <si>
    <t>WCS</t>
  </si>
  <si>
    <t>Add any other interfaces as required/available</t>
  </si>
  <si>
    <t>Were there any changes compared to the previous quarter?</t>
  </si>
  <si>
    <t>4) Online 'Web' interfaces to access or view data</t>
  </si>
  <si>
    <t>Indicator 5: Statistics on information volunteered through download forms</t>
  </si>
  <si>
    <t>The purpose of this indicator is to gauge the extent of the dedicated community</t>
  </si>
  <si>
    <t>Data derived from the portal's download form(s)</t>
  </si>
  <si>
    <r>
      <t>Interfaces</t>
    </r>
    <r>
      <rPr>
        <sz val="10"/>
        <color rgb="FF333333"/>
        <rFont val="Open Sans"/>
        <family val="2"/>
      </rPr>
      <t xml:space="preserve"> [1]</t>
    </r>
  </si>
  <si>
    <t>Means of information collection</t>
  </si>
  <si>
    <t>Number of users giving information [2]</t>
  </si>
  <si>
    <t>Total number of users for quarterly period</t>
  </si>
  <si>
    <t>Total number of users since start of Phase III (optional)</t>
  </si>
  <si>
    <t>e.g. web data product download form</t>
  </si>
  <si>
    <t>Organisation type</t>
  </si>
  <si>
    <t>% of users [3]</t>
  </si>
  <si>
    <t>Main use cases and application areas [4]</t>
  </si>
  <si>
    <t>Countries and regions [5]</t>
  </si>
  <si>
    <t>% of users [6]</t>
  </si>
  <si>
    <t>Albania</t>
  </si>
  <si>
    <t>Andorra</t>
  </si>
  <si>
    <t>Armenia</t>
  </si>
  <si>
    <t>Austria</t>
  </si>
  <si>
    <t>Azerbaijan</t>
  </si>
  <si>
    <t>Belarus</t>
  </si>
  <si>
    <t>Belgium</t>
  </si>
  <si>
    <t>Bosnia and Herzegovina</t>
  </si>
  <si>
    <t>Bulgaria</t>
  </si>
  <si>
    <t>Croatia</t>
  </si>
  <si>
    <t xml:space="preserve">Cyprus </t>
  </si>
  <si>
    <t>Czech Republic (Czechia)</t>
  </si>
  <si>
    <t>Denmark</t>
  </si>
  <si>
    <t>Estonia</t>
  </si>
  <si>
    <t>Finland</t>
  </si>
  <si>
    <t>France</t>
  </si>
  <si>
    <t>Georgia</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</si>
  <si>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</si>
  <si>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</si>
  <si>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</si>
  <si>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</si>
  <si>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</si>
  <si>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</si>
  <si>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</si>
  <si>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</si>
  <si>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</si>
  <si>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</si>
  <si>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</si>
  <si>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</si>
  <si>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</si>
  <si>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</si>
  <si>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</si>
  <si>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</si>
  <si>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</si>
  <si>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</si>
  <si>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</si>
  <si>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</si>
  <si>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</si>
  <si>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</si>
  <si>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</si>
  <si>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</si>
  <si>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</si>
  <si>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</si>
  <si>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</si>
  <si>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</si>
  <si>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Turkey</t>
  </si>
  <si>
    <t>Ukraine</t>
  </si>
  <si>
    <t>United Kingdom</t>
  </si>
  <si>
    <t>Vatican City</t>
  </si>
  <si>
    <t>Sum European countries</t>
  </si>
  <si>
    <t>Asia</t>
  </si>
  <si>
    <t>North America</t>
  </si>
  <si>
    <t>South America</t>
  </si>
  <si>
    <t>Central America</t>
  </si>
  <si>
    <t>Oceania</t>
  </si>
  <si>
    <t>Africa</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</si>
  <si>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</si>
  <si>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</si>
  <si>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</si>
  <si>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</si>
  <si>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region. European countries taken from https://europa.eu/european-union/about-eu/countries_en</t>
  </si>
  <si>
    <t>[6] Percentage of users belonging to this region.</t>
  </si>
  <si>
    <t>Indicator 6: Published use cases</t>
  </si>
  <si>
    <t>Refer to the guidance provided by the EMODnet Secretariat ("EMODnet Use Cases: Guidance and Procedures")</t>
  </si>
  <si>
    <t>Use case title</t>
  </si>
  <si>
    <t>Release date</t>
  </si>
  <si>
    <t>Number of views on Portal in reporting period (if applicable)</t>
  </si>
  <si>
    <t>Appears in Central Portal</t>
  </si>
  <si>
    <t>Number of views on Central Portal in reporting period</t>
  </si>
  <si>
    <t>5) Statistics on information volunteered through download forms</t>
  </si>
  <si>
    <t>6) Published use cases</t>
  </si>
  <si>
    <t>Copy-paste screenshots of the graphs of the information from dashboard</t>
  </si>
  <si>
    <t xml:space="preserve">Indicator 7: Portal &amp; Social Media visibility </t>
  </si>
  <si>
    <t>7.1 Visibility &amp; Analytics (Portal overview)</t>
  </si>
  <si>
    <t>Analytics tool</t>
  </si>
  <si>
    <t>Matomo</t>
  </si>
  <si>
    <t>7.2 SEO assessment - Acquisitions</t>
  </si>
  <si>
    <t xml:space="preserve">Indicator 8.1: Technical monitoring </t>
  </si>
  <si>
    <t>Copy-paste screenshot of the graphs of the information from dashboard</t>
  </si>
  <si>
    <t>Indicator 8.2: Portal user-friendliness: visual harmonisation score</t>
  </si>
  <si>
    <t>The scores are provided by Trust-IT</t>
  </si>
  <si>
    <t>Visual harmonisation  score</t>
  </si>
  <si>
    <t>Harmonisation elements</t>
  </si>
  <si>
    <t>Description</t>
  </si>
  <si>
    <r>
      <t xml:space="preserve">Trend
</t>
    </r>
    <r>
      <rPr>
        <sz val="10"/>
        <color rgb="FF333333"/>
        <rFont val="Open Sans"/>
        <family val="2"/>
      </rPr>
      <t>(+ - =)</t>
    </r>
  </si>
  <si>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</si>
  <si>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</si>
  <si>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</si>
  <si>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</si>
  <si>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</si>
  <si>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</si>
  <si>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</si>
  <si>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</si>
  <si>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</si>
  <si>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</si>
  <si>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</si>
  <si>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</si>
  <si>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</si>
  <si>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</si>
  <si>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</si>
  <si>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</si>
  <si>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</si>
  <si>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</si>
  <si>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</si>
  <si>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</si>
  <si>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</si>
  <si>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</si>
  <si>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</si>
  <si>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</si>
  <si>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</si>
  <si>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</si>
  <si>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</si>
  <si>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</si>
  <si>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</si>
  <si>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</si>
  <si>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</si>
  <si>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GDPR compliant [2]</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</si>
  <si>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</si>
  <si>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</si>
  <si>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</si>
  <si>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</si>
  <si>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</si>
  <si>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</si>
  <si>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</si>
  <si>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</si>
  <si>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</si>
  <si>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</si>
  <si>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</si>
  <si>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</si>
  <si>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</si>
  <si>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</si>
  <si>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</si>
  <si>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</si>
  <si>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8.1) Technical monitoring</t>
  </si>
  <si>
    <t>8.2) Visual Harmonisation score</t>
  </si>
  <si>
    <t>Indicator 9: Visibility &amp; Analytics for web pages</t>
  </si>
  <si>
    <t>Indicator 10: Visibility &amp; Analytics for web sections</t>
  </si>
  <si>
    <t>Indicator 11: Average visit duration for web pages</t>
  </si>
  <si>
    <t>9) Visibility &amp; analytics for web pages</t>
  </si>
  <si>
    <t>10) Visibility &amp; analytics for web sections</t>
  </si>
  <si>
    <t>11) Average visit duration for web pages</t>
  </si>
  <si>
    <t>Seabed Habitats</t>
  </si>
  <si>
    <t>Record</t>
  </si>
  <si>
    <t>Sample survey points (all, EUNIS, bounding boxes)</t>
  </si>
  <si>
    <t>355441 records</t>
  </si>
  <si>
    <t>Environmental variables that influence habitat type: Optical properties</t>
  </si>
  <si>
    <t>Environmental variables that influence habitat type: Optical properties, Salinity, Waves, Currents, Ice Cover</t>
  </si>
  <si>
    <t>Environmental variables that influence habitat type: Depth, Salinity, Waves, Currents</t>
  </si>
  <si>
    <t>Environmental variables that influence habitat type: Confidence assessments</t>
  </si>
  <si>
    <t>Density of dissolved oxygen at the seabed (Black Sea)</t>
  </si>
  <si>
    <t>Composite data products: OSPAR threatened and/or declining habitats (polygon/point data)</t>
  </si>
  <si>
    <t>Composite data products: Habitats Directive - Official 2013 reported distributions</t>
  </si>
  <si>
    <t>Composite data products: Habitats Directive - Official 2018 reported distributions</t>
  </si>
  <si>
    <t>Composite data products: Important marine habitats in Norway</t>
  </si>
  <si>
    <t>Habitats directive - UK official composite Annex I datasets (3 products)</t>
  </si>
  <si>
    <t>Habitats directive - Scottish composite Annex I datasets (1 products)</t>
  </si>
  <si>
    <t>No change in number of "products" but a new data type and new data added to each product</t>
  </si>
  <si>
    <t>No change in number of products but product updated.</t>
  </si>
  <si>
    <t>Internally</t>
  </si>
  <si>
    <t>Both</t>
  </si>
  <si>
    <t>Externally</t>
  </si>
  <si>
    <t>N/A</t>
  </si>
  <si>
    <t>NA</t>
  </si>
  <si>
    <t xml:space="preserve">Seabed Habitats </t>
  </si>
  <si>
    <t>Broad-scale habitat map (EUSeaMap), Composite data products (OSPAR, EOVs)</t>
  </si>
  <si>
    <t>Modelled habitat maps</t>
  </si>
  <si>
    <t>Individual habitat maps from survey</t>
  </si>
  <si>
    <t xml:space="preserve">Environmental variables (i.e. kinetic energy, optical properties etc.) </t>
  </si>
  <si>
    <t xml:space="preserve">Chemistry </t>
  </si>
  <si>
    <t xml:space="preserve">Dissolved gasses </t>
  </si>
  <si>
    <t>Admin</t>
  </si>
  <si>
    <t>EUSeaMap 2019 Regions</t>
  </si>
  <si>
    <t>Dataset</t>
  </si>
  <si>
    <t>NatureScot</t>
  </si>
  <si>
    <t>Approached</t>
  </si>
  <si>
    <t>Data product</t>
  </si>
  <si>
    <t>Collection of individual habitat maps from surveys</t>
  </si>
  <si>
    <t>Germany-State Office for the Environment, Nature Conservation and Geology</t>
  </si>
  <si>
    <t>Ifremer</t>
  </si>
  <si>
    <t>MATTM - Consorzio Gestione AMP</t>
  </si>
  <si>
    <t xml:space="preserve">Polish General Directorate for Environmental Protection </t>
  </si>
  <si>
    <t>NIRD GeoEcoMar</t>
  </si>
  <si>
    <t>MAPAMA</t>
  </si>
  <si>
    <t>OFB (French Office for Biodiversity)</t>
  </si>
  <si>
    <t>Volunteered</t>
  </si>
  <si>
    <t>Data</t>
  </si>
  <si>
    <t>Geological Survey Ireland</t>
  </si>
  <si>
    <t>Marine Institute</t>
  </si>
  <si>
    <t>NPWS</t>
  </si>
  <si>
    <t>CCMAR-FCT / University Algarve</t>
  </si>
  <si>
    <t>Habitat data points</t>
  </si>
  <si>
    <t>Collection of individual habitat maps from surveys,
Habitat data points</t>
  </si>
  <si>
    <t>https://ows.emodnet-seabedhabitats.eu/geoserver/emodnet_view/wms</t>
  </si>
  <si>
    <t>https://ows.emodnet-seabedhabitats.eu/geoserver/emodnet_open/wfs</t>
  </si>
  <si>
    <t>https://ows.emodnet-seabedhabitats.eu/geoserver/emodnet_open/wcs</t>
  </si>
  <si>
    <t>https://ows.emodnet-seabedhabitats.eu/geoserver/emodnet_view_maplibrary/wms</t>
  </si>
  <si>
    <t>https://ows.emodnet-seabedhabitats.eu/geoserver/emodnet_open_maplibrary/wfs</t>
  </si>
  <si>
    <t>https://ows.emodnet-seabedhabitats.eu/geoserver/emodnet_open_maplibrary/wcs</t>
  </si>
  <si>
    <t>Minor change in URL (addition of "/geoserver/")</t>
  </si>
  <si>
    <t>EMODnet data product, External data product</t>
  </si>
  <si>
    <t>External data products</t>
  </si>
  <si>
    <t>External data product</t>
  </si>
  <si>
    <t>EMODnet data product</t>
  </si>
  <si>
    <t>18 datasets</t>
  </si>
  <si>
    <t>3 datasets</t>
  </si>
  <si>
    <t>24 datasets</t>
  </si>
  <si>
    <t>1 dataset</t>
  </si>
  <si>
    <t>912 datasets</t>
  </si>
  <si>
    <t>Unknown</t>
  </si>
  <si>
    <t>Unknown Europe</t>
  </si>
  <si>
    <t xml:space="preserve">Assessing progress towards an ecologically coherent MPA network in Secretary of State waters in 2016 </t>
  </si>
  <si>
    <t xml:space="preserve">Applying modelled - broad scale habitat maps in MPA network evaluations: the Western Mediterranean Sea Case Study </t>
  </si>
  <si>
    <t>Seagrass detection in the Mediterranean: A supervised learning approach</t>
  </si>
  <si>
    <t>EMODnet Seabed Habitats is crucial in assessing the extent of physical damage to benthic habitats in the North-East Atlantic (12/06/2018)</t>
  </si>
  <si>
    <t>EMODnet plays a role in building the first submarine electricity interconnection between Spain and France (28/08/2018)</t>
  </si>
  <si>
    <t>The contribution of EMODnet Seabed Habitats in reporting on the 2011-2016 HELCOM ‘State of the Baltic Sea’</t>
  </si>
  <si>
    <t>Ecological impact assessments - the case for offshore windfarm proposals</t>
  </si>
  <si>
    <t>OSPAR intermediate assessments:  evaluation the ecological status of the marine environment in the NE atlantic</t>
  </si>
  <si>
    <t>European IUCN Red Listed Marine Habitats</t>
  </si>
  <si>
    <t>Supporting implementation of transboundary maritime spatial planning in the Celtic Sea</t>
  </si>
  <si>
    <t>Mapping the distribution of marine ecosystem service capacity across European seas</t>
  </si>
  <si>
    <t>A blue carbon audit of Orkney waters</t>
  </si>
  <si>
    <t>Cumulative impact assessment in the Adriatic-Ionian Sea</t>
  </si>
  <si>
    <t>Ecological coherence assessments of Marine Protected areas network in the Baltic</t>
  </si>
  <si>
    <t>Mapping potential cumulative impacts of multiple anthropogenic stressors in Danish marine waters</t>
  </si>
  <si>
    <t>Mapping habitats and biotopes to strengthen the information base of Marine Protected Areas in Scottish waters</t>
  </si>
  <si>
    <t>Assessing oil spill sensitivity in unsheltered coastal environments</t>
  </si>
  <si>
    <t>EMODnet Seabed Habitat supports research on Seabird habitat loss from the development of offshore wind turbines</t>
  </si>
  <si>
    <t>Quantifying natural capital along the Portuguese continental shelf</t>
  </si>
  <si>
    <t>A data-driven framework for ecosystem-based Maritime Spatial Planning in Danish marine waters</t>
  </si>
  <si>
    <t>Developing benthic monitoring programmes to support precise and representative status assessments: a case study from the Baltic Sea</t>
  </si>
  <si>
    <t>Blue Carbon - climate adaptation, CO2 uptake and requestration of carbon in Nordic blue forests</t>
  </si>
  <si>
    <t>Assessing natural capital value in marine ecosystems through an environmental accounting model: A case study in Southern Italy</t>
  </si>
  <si>
    <t>Seasonality of spatial patterns of abundance, biomass and biodiversity in a demersal community of the NW Mediterranean Sea</t>
  </si>
  <si>
    <t>Environmental scoping for an electrical interconnector between France and UK</t>
  </si>
  <si>
    <r>
      <t xml:space="preserve">Score [1]
</t>
    </r>
    <r>
      <rPr>
        <sz val="10"/>
        <color rgb="FF333333"/>
        <rFont val="Open Sans"/>
        <family val="2"/>
      </rPr>
      <t>(3 1 0)</t>
    </r>
  </si>
  <si>
    <t>=</t>
  </si>
  <si>
    <t xml:space="preserve"> 15/15</t>
  </si>
  <si>
    <t>+</t>
  </si>
  <si>
    <t xml:space="preserve"> 20/21</t>
  </si>
  <si>
    <t>The header width should not be full screen. See Central portal</t>
  </si>
  <si>
    <t xml:space="preserve"> 19/21</t>
  </si>
  <si>
    <t>the footer width should not be full screen and the menu aligned horizontally. See Central portal</t>
  </si>
  <si>
    <t>-</t>
  </si>
  <si>
    <t>smaller and different icons,see central portal</t>
  </si>
  <si>
    <t>A good increase in data considering the already considerable holdings, especially in the black sea, which was previously a lower-represented area. Distribution within the black sea is also increased alongside volume.</t>
  </si>
  <si>
    <t>Relatively stable trends, though a noticeable decrease in WFS requests. Possibly due to service alterations mid-quarter (change of url would cause established links to stop working)</t>
  </si>
  <si>
    <t>Some substantial decreases in downloads, core products (EUSeaMap and individual habitat maps) are more stable, reasons could be due to age of datasets with many core users now holding local copies. WFS requests for habitat maps from survey returning to previous stable values, core general increase appeasr to be increase in number of getcapability and describefeature requests rather than GI data requests (getfeature).</t>
  </si>
  <si>
    <t>A good supply of mainly approached data from across the EU. Some data volunteerd from organisations already well aware of EMODnet SBH.</t>
  </si>
  <si>
    <t>Minor change in URL as part of ongoing geoserver structural revamp.</t>
  </si>
  <si>
    <t>Percentage of users volunteering information marginally higher than last quarter but not significantly. Percentage across sector and locations remains stable.</t>
  </si>
  <si>
    <t>Latest ping shows an unusually slow response - uncertain why currently, but this will be monitored.</t>
  </si>
  <si>
    <t>Remains consistent with previous score. Will follow secretariat's guidance on spending resource on conforming further whilst portal is retired.</t>
  </si>
  <si>
    <t>Contributing to the debate on the decommissioning of offshore infrastructure</t>
  </si>
  <si>
    <t>Page views generally consistent. Slight increase in Data Exchange formats, counteracting previous quarter's decline - matches well with volume of data submitted.</t>
  </si>
  <si>
    <t>Remains consistent for the past year.</t>
  </si>
  <si>
    <t>Generally consistent. Time on DEF page remains high, which is a positive denoting deep reading of standards. Increase of web services pages is marginally higher, possibly users attempting to reconnect to new service URLS.</t>
  </si>
  <si>
    <t>Development of a pilot 'European seafloor integrity account'</t>
  </si>
  <si>
    <t>Investigating the effectiveness of MPA boundaires for low-resillience habtiats</t>
  </si>
  <si>
    <t>Ecosystem damage form anthropogenic seabed disturbance a life cycle impact assessment for european seas</t>
  </si>
  <si>
    <t>Working towards reducing fisheries discards in the Mediterannean</t>
  </si>
  <si>
    <t>Predictive mapping of seabed features within protected areas in Scottish Marine Areas</t>
  </si>
  <si>
    <t>Assessing the impacts of trawling on seabed habitats</t>
  </si>
  <si>
    <t>Evaluating the impacts of marine renewable energy installations on benthic assemblages</t>
  </si>
  <si>
    <t>Evaluating habitat representativeness across a set of marine protected areas at the mid-atlantic ridge</t>
  </si>
  <si>
    <t>Assessing the sensitivity of bivalve populations to global warming</t>
  </si>
  <si>
    <t>Determining the relative impacts of multiple human stressors in coastal waters in the north sea - baltic sea transitional zone</t>
  </si>
  <si>
    <t>Assessing the ecological coherence and protection of valuable biodiversity in portuguese MPAs</t>
  </si>
  <si>
    <t>Mapping ecosystem services provided by benthic habitats in the eruopean north atlantic ocean</t>
  </si>
  <si>
    <t>Assessing ecosystem services richness and exposure to anthropogenic threats in Lithuania</t>
  </si>
  <si>
    <t>Assessment of Romanian circalittoral soft bottom benthic habitats</t>
  </si>
  <si>
    <t>Predictive mapping to support inshore wintering waterfowl and pSPA designation in Scotland</t>
  </si>
  <si>
    <t>Spatial Analysis of MPA Networks in European Seas</t>
  </si>
  <si>
    <t>A Methodology and Tool for Mapping the Risk of Cumulative Effects on Benthic Habitats</t>
  </si>
  <si>
    <t>Assessing Europe's Marine Protected Area networks</t>
  </si>
  <si>
    <t>Predict effects of an invasive polychaete in the Baltic</t>
  </si>
  <si>
    <t>Using habitat data in the conservation of European red listed species - harbour porpoise</t>
  </si>
  <si>
    <t>Regional variation in the diet of grey seals</t>
  </si>
  <si>
    <t>Identifying previously unknown soft coral habitats</t>
  </si>
  <si>
    <t>Redefining the circalittoral zone and its assemblages from the Azores insular shelves</t>
  </si>
  <si>
    <t>Modelling of european hake nurseries in the Mediterranean Sea: An ecological niche approach</t>
  </si>
  <si>
    <t>Another good supply of habitat maps from survey - total holdings are now nearing 1000, main supply covering areas with previously lower representation.  EUSeaMap main product updated at end of phase, whilst numbers have not changed much (higher numbers due to new habitat classification systems provided), the entire coverage of the dataset was updated and refreshed. Similarly OSPAR and EOV datasets have been refreshed.
For area coverage, where numbers are given without percent they represent number of datasets represented in the region. 
Core product EUSeaMap calculated against internal Seavox Regions geographic dataset (available on request) and GSHHS world coastline calculated in World Cylindrical Equal Area. Percentages capped at 100 (possible to exceed 100% in calculations due to differing coastlines).</t>
  </si>
  <si>
    <t>Individual habitat maps from surveys (EUNIS, Habitats Directive Annex I, Other classification systems)</t>
  </si>
  <si>
    <t>Individual modelled maps of specific habitats</t>
  </si>
  <si>
    <t>Composite data product: Biogenic substrate in Europe (draft)</t>
  </si>
  <si>
    <t>Composite data product: Coralligenous and other calcareous bioconcretions in the Mediterranean (draft)</t>
  </si>
  <si>
    <t>Individual habitat maps from surveys (EUNIS 07, EUNIS 19, Habitats Directive Annex I, Barcelona Convention, Other classification systems)</t>
  </si>
  <si>
    <t>Composite data products: Essential Ocean Variables (3 products, each consisting of a point layer and a polygon layer)</t>
  </si>
  <si>
    <t>Broad-scale seabed habitat map for Europe (EUSeaMap) (12 products)</t>
  </si>
  <si>
    <t>4 new use cases published to central portal. Central poratl viewing statistics provided via the central grafana statistics. Significantly higher viewership of Mediterranean use cases this quarter - however reasoning behind this is currently unknown. Green lines represent use cases newly reported on, though not necessarily newly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</si>
</sst>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8" formatCode="0.0%;\-0.0%;&quot; &quot;"/>
  </numFmts>
  <fonts count="40" x14ac:knownFonts="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12"/>
      <color rgb="FF333333"/>
      <name val="Open Sans"/>
      <family val="2"/>
    </font>
    <font>
      <sz val="11"/>
      <color theme="1"/>
      <name val="Calibri"/>
      <family val="2"/>
      <scheme val="minor"/>
    </font>
    <font>
      <u/>
      <sz val="11"/>
      <color theme="10"/>
      <name val="Calibri"/>
      <family val="2"/>
      <scheme val="minor"/>
    </font>
    <font>
      <sz val="11"/>
      <color theme="1"/>
      <name val="Arial"/>
      <family val="2"/>
    </font>
    <font>
      <sz val="11"/>
      <name val="Arial"/>
      <family val="2"/>
    </font>
    <font>
      <i/>
      <sz val="11"/>
      <color rgb="FF333333"/>
      <name val="Open Sans"/>
      <family val="2"/>
    </font>
    <font>
      <sz val="11"/>
      <name val="Calibri"/>
      <family val="2"/>
    </font>
    <font>
      <sz val="11"/>
      <name val="Open Sans"/>
      <family val="2"/>
    </font>
    <font>
      <i/>
      <sz val="9"/>
      <color rgb="FF333333"/>
      <name val="Open Sans"/>
      <family val="2"/>
    </font>
    <font>
      <sz val="10"/>
      <color rgb="FF333333"/>
      <name val="Open Sans"/>
    </font>
    <font>
      <sz val="9"/>
      <color indexed="81"/>
      <name val="Tahoma"/>
      <charset val="1"/>
    </font>
    <font>
      <sz val="9"/>
      <color rgb="FF333333"/>
      <name val="Open Sans"/>
    </font>
    <font>
      <b/>
      <sz val="9"/>
      <color rgb="FF333333"/>
      <name val="Open Sans"/>
    </font>
  </fonts>
  <fills count="15">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D5A6BD"/>
        <bgColor rgb="FF000000"/>
      </patternFill>
    </fill>
    <fill>
      <patternFill patternType="solid">
        <fgColor theme="9" tint="0.59999389629810485"/>
        <bgColor indexed="64"/>
      </patternFill>
    </fill>
    <fill>
      <patternFill patternType="solid">
        <fgColor rgb="FFFFFFFF"/>
        <bgColor rgb="FF000000"/>
      </patternFill>
    </fill>
    <fill>
      <patternFill patternType="solid">
        <fgColor rgb="FFB4C6E7"/>
        <bgColor rgb="FF000000"/>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8" tint="0.59999389629810485"/>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9" fontId="28" fillId="0" borderId="0" applyFont="0" applyFill="0" applyBorder="0" applyAlignment="0" applyProtection="0"/>
    <xf numFmtId="0" fontId="29" fillId="0" borderId="0" applyNumberFormat="0" applyFill="0" applyBorder="0" applyAlignment="0" applyProtection="0"/>
    <xf numFmtId="0" fontId="30" fillId="0" borderId="0"/>
  </cellStyleXfs>
  <cellXfs count="195">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Border="1" applyAlignment="1">
      <alignment horizont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Border="1" applyAlignment="1">
      <alignment horizontal="center"/>
    </xf>
    <xf numFmtId="0" fontId="1" fillId="3" borderId="1" xfId="0" applyFont="1" applyFill="1" applyBorder="1" applyAlignment="1">
      <alignment horizontal="right" wrapText="1"/>
    </xf>
    <xf numFmtId="0" fontId="4" fillId="0" borderId="0" xfId="0" applyFont="1"/>
    <xf numFmtId="0" fontId="2" fillId="3" borderId="2" xfId="0" applyFont="1" applyFill="1" applyBorder="1" applyAlignment="1">
      <alignment horizontal="left" wrapText="1"/>
    </xf>
    <xf numFmtId="0" fontId="1" fillId="0" borderId="1" xfId="0" applyFont="1" applyBorder="1" applyAlignment="1">
      <alignment vertical="center" wrapText="1"/>
    </xf>
    <xf numFmtId="0" fontId="10" fillId="0" borderId="0" xfId="0" applyFont="1"/>
    <xf numFmtId="0" fontId="1" fillId="0" borderId="1" xfId="0" applyFont="1" applyBorder="1" applyAlignment="1">
      <alignment horizontal="left" vertical="center" wrapText="1"/>
    </xf>
    <xf numFmtId="0" fontId="3" fillId="0" borderId="0" xfId="0" applyFont="1" applyAlignment="1">
      <alignment horizontal="center" vertical="center" wrapText="1"/>
    </xf>
    <xf numFmtId="0" fontId="11" fillId="5" borderId="2" xfId="0" applyFont="1" applyFill="1" applyBorder="1" applyAlignment="1">
      <alignment horizontal="center" wrapText="1"/>
    </xf>
    <xf numFmtId="0" fontId="5" fillId="0" borderId="0" xfId="0" applyFont="1" applyAlignment="1">
      <alignment vertical="center"/>
    </xf>
    <xf numFmtId="0" fontId="1" fillId="0" borderId="0" xfId="0" applyFont="1" applyAlignment="1">
      <alignment wrapText="1"/>
    </xf>
    <xf numFmtId="0" fontId="13" fillId="0" borderId="1" xfId="0" applyFont="1" applyBorder="1" applyAlignment="1">
      <alignment horizontal="center" vertical="center" wrapText="1"/>
    </xf>
    <xf numFmtId="0" fontId="5" fillId="0" borderId="0" xfId="0" applyFont="1"/>
    <xf numFmtId="0" fontId="5" fillId="0" borderId="1" xfId="0" applyFont="1" applyBorder="1" applyAlignment="1">
      <alignment horizontal="justify" vertical="center"/>
    </xf>
    <xf numFmtId="0" fontId="15" fillId="0" borderId="0" xfId="0" applyFont="1"/>
    <xf numFmtId="0" fontId="6" fillId="0" borderId="0" xfId="0" applyFont="1" applyAlignment="1">
      <alignment vertical="top"/>
    </xf>
    <xf numFmtId="0" fontId="7" fillId="0" borderId="0" xfId="0" applyFont="1" applyAlignment="1">
      <alignment vertical="top"/>
    </xf>
    <xf numFmtId="0" fontId="3" fillId="0" borderId="0" xfId="0" applyFont="1" applyAlignment="1">
      <alignment horizontal="center" vertical="top" wrapText="1"/>
    </xf>
    <xf numFmtId="0" fontId="3"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4" fillId="0" borderId="0" xfId="0" applyFont="1" applyAlignment="1">
      <alignment vertical="top"/>
    </xf>
    <xf numFmtId="0" fontId="2" fillId="2" borderId="0" xfId="0" applyFont="1" applyFill="1" applyAlignment="1">
      <alignment vertical="top"/>
    </xf>
    <xf numFmtId="0" fontId="2" fillId="0" borderId="0" xfId="0" applyFont="1" applyAlignment="1">
      <alignment vertical="top"/>
    </xf>
    <xf numFmtId="0" fontId="2" fillId="0" borderId="0" xfId="0" applyFont="1" applyAlignment="1">
      <alignment vertical="center"/>
    </xf>
    <xf numFmtId="0" fontId="11" fillId="5" borderId="1" xfId="0" applyFont="1" applyFill="1" applyBorder="1" applyAlignment="1">
      <alignment horizontal="center" wrapText="1"/>
    </xf>
    <xf numFmtId="0" fontId="16" fillId="2" borderId="0" xfId="0" applyFont="1" applyFill="1" applyAlignment="1">
      <alignment vertical="top"/>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3" fillId="0" borderId="1" xfId="0" applyFont="1" applyBorder="1" applyAlignment="1">
      <alignment horizontal="center" wrapText="1"/>
    </xf>
    <xf numFmtId="0" fontId="11" fillId="0" borderId="1" xfId="0" applyFont="1" applyBorder="1" applyAlignment="1">
      <alignment horizontal="center" wrapText="1"/>
    </xf>
    <xf numFmtId="0" fontId="2" fillId="3" borderId="1" xfId="0" applyFont="1" applyFill="1" applyBorder="1" applyAlignment="1">
      <alignment horizontal="center" wrapText="1"/>
    </xf>
    <xf numFmtId="0" fontId="3" fillId="6" borderId="7" xfId="0" applyFont="1" applyFill="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3" fillId="5" borderId="2" xfId="0" applyFont="1" applyFill="1" applyBorder="1" applyAlignment="1">
      <alignment horizontal="center" wrapText="1"/>
    </xf>
    <xf numFmtId="0" fontId="21" fillId="0" borderId="0" xfId="0" applyFont="1"/>
    <xf numFmtId="0" fontId="1" fillId="0" borderId="0" xfId="0" applyFont="1" applyAlignment="1">
      <alignment horizontal="center" vertical="center" wrapText="1"/>
    </xf>
    <xf numFmtId="0" fontId="13" fillId="0" borderId="0" xfId="0" applyFont="1" applyAlignment="1">
      <alignment horizontal="center" vertical="center" wrapText="1"/>
    </xf>
    <xf numFmtId="0" fontId="22" fillId="0" borderId="0" xfId="0" applyFont="1"/>
    <xf numFmtId="0" fontId="7" fillId="0" borderId="0" xfId="0" applyFont="1"/>
    <xf numFmtId="0" fontId="23" fillId="0" borderId="0" xfId="0" applyFont="1"/>
    <xf numFmtId="0" fontId="7" fillId="0" borderId="0" xfId="0" applyFont="1" applyAlignment="1">
      <alignment wrapText="1"/>
    </xf>
    <xf numFmtId="0" fontId="24" fillId="0" borderId="0" xfId="0" applyFont="1"/>
    <xf numFmtId="0" fontId="4" fillId="0" borderId="12" xfId="0" applyFont="1" applyBorder="1" applyAlignment="1">
      <alignment vertical="center" wrapText="1"/>
    </xf>
    <xf numFmtId="0" fontId="4" fillId="0" borderId="10" xfId="0" applyFont="1" applyBorder="1" applyAlignment="1">
      <alignment vertical="center" wrapText="1"/>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2" fillId="0" borderId="1" xfId="0" applyFont="1" applyBorder="1" applyAlignment="1">
      <alignment horizontal="right" vertical="center" wrapText="1"/>
    </xf>
    <xf numFmtId="0" fontId="26" fillId="0" borderId="0" xfId="0" applyFont="1" applyAlignment="1">
      <alignment vertical="top"/>
    </xf>
    <xf numFmtId="0" fontId="7" fillId="0" borderId="0" xfId="0" applyFont="1" applyAlignment="1">
      <alignment horizontal="left" vertical="top" wrapText="1"/>
    </xf>
    <xf numFmtId="0" fontId="1" fillId="0" borderId="0" xfId="0" applyFont="1" applyAlignment="1">
      <alignment horizontal="center" vertical="top" wrapText="1"/>
    </xf>
    <xf numFmtId="0" fontId="1" fillId="8" borderId="1" xfId="0" applyFont="1" applyFill="1" applyBorder="1" applyAlignment="1">
      <alignment horizontal="center" vertical="top" wrapText="1"/>
    </xf>
    <xf numFmtId="9" fontId="1" fillId="0" borderId="1" xfId="1" applyFont="1" applyBorder="1" applyAlignment="1">
      <alignment horizontal="center" vertical="top" wrapText="1"/>
    </xf>
    <xf numFmtId="10" fontId="1" fillId="0" borderId="1" xfId="1" applyNumberFormat="1" applyFont="1" applyBorder="1" applyAlignment="1">
      <alignment horizontal="center" vertical="top" wrapText="1"/>
    </xf>
    <xf numFmtId="10" fontId="1" fillId="4" borderId="1" xfId="1" applyNumberFormat="1" applyFont="1" applyFill="1" applyBorder="1" applyAlignment="1">
      <alignment horizontal="center" vertical="top" wrapText="1"/>
    </xf>
    <xf numFmtId="14" fontId="3" fillId="0" borderId="1" xfId="0" applyNumberFormat="1" applyFont="1" applyBorder="1" applyAlignment="1">
      <alignment horizontal="center" vertical="top" wrapText="1"/>
    </xf>
    <xf numFmtId="0" fontId="1" fillId="9" borderId="1" xfId="0" applyFont="1" applyFill="1" applyBorder="1" applyAlignment="1">
      <alignment horizontal="left" vertical="center" wrapText="1"/>
    </xf>
    <xf numFmtId="0" fontId="29" fillId="0" borderId="1" xfId="2" applyBorder="1" applyAlignment="1">
      <alignment horizontal="left" vertical="center" wrapText="1"/>
    </xf>
    <xf numFmtId="0" fontId="29" fillId="9" borderId="1" xfId="2" applyFill="1" applyBorder="1" applyAlignment="1">
      <alignment horizontal="left" vertical="center" wrapText="1"/>
    </xf>
    <xf numFmtId="0" fontId="29" fillId="0" borderId="1" xfId="2" applyFill="1" applyBorder="1" applyAlignment="1">
      <alignment horizontal="left" vertical="center" wrapText="1"/>
    </xf>
    <xf numFmtId="9" fontId="1" fillId="4" borderId="1" xfId="0" applyNumberFormat="1" applyFont="1" applyFill="1" applyBorder="1" applyAlignment="1">
      <alignment horizontal="center" vertical="center" wrapText="1"/>
    </xf>
    <xf numFmtId="9" fontId="1" fillId="4" borderId="1" xfId="1" applyFont="1" applyFill="1" applyBorder="1" applyAlignment="1">
      <alignment horizontal="center" vertical="center" wrapText="1"/>
    </xf>
    <xf numFmtId="0" fontId="1" fillId="8" borderId="1" xfId="0" applyFont="1" applyFill="1" applyBorder="1" applyAlignment="1">
      <alignment horizontal="center" vertical="center" wrapText="1"/>
    </xf>
    <xf numFmtId="14" fontId="1" fillId="0" borderId="1" xfId="0" applyNumberFormat="1" applyFont="1" applyBorder="1" applyAlignment="1">
      <alignment horizontal="left" vertical="center" wrapText="1"/>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10"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14" fontId="1" fillId="11"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10" fontId="1" fillId="0" borderId="0" xfId="1" applyNumberFormat="1" applyFont="1"/>
    <xf numFmtId="10" fontId="1" fillId="0" borderId="0" xfId="0" applyNumberFormat="1" applyFont="1"/>
    <xf numFmtId="14" fontId="1"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7" xfId="3" applyFont="1" applyBorder="1" applyAlignment="1">
      <alignment horizontal="center" vertical="center" wrapText="1"/>
    </xf>
    <xf numFmtId="0" fontId="1" fillId="0" borderId="7" xfId="3" applyFont="1" applyBorder="1" applyAlignment="1">
      <alignment horizontal="center" vertical="center" wrapText="1"/>
    </xf>
    <xf numFmtId="0" fontId="1" fillId="6" borderId="7" xfId="3" applyFont="1" applyFill="1" applyBorder="1" applyAlignment="1">
      <alignment vertical="center" wrapText="1"/>
    </xf>
    <xf numFmtId="0" fontId="32" fillId="0" borderId="0" xfId="3" applyFont="1" applyAlignment="1">
      <alignment horizontal="center" wrapText="1"/>
    </xf>
    <xf numFmtId="0" fontId="32" fillId="0" borderId="7" xfId="3" applyFont="1" applyBorder="1" applyAlignment="1">
      <alignment horizontal="center" wrapText="1"/>
    </xf>
    <xf numFmtId="164" fontId="32" fillId="0" borderId="7" xfId="3" applyNumberFormat="1" applyFont="1" applyBorder="1" applyAlignment="1">
      <alignment horizontal="center" wrapText="1"/>
    </xf>
    <xf numFmtId="0" fontId="7" fillId="0" borderId="7" xfId="3" applyFont="1" applyBorder="1" applyAlignment="1">
      <alignment horizontal="center" wrapText="1"/>
    </xf>
    <xf numFmtId="0" fontId="3" fillId="0" borderId="7" xfId="3" applyFont="1" applyBorder="1" applyAlignment="1">
      <alignment horizontal="left" vertical="center" wrapText="1"/>
    </xf>
    <xf numFmtId="0" fontId="7" fillId="0" borderId="7" xfId="3" quotePrefix="1" applyFont="1" applyBorder="1" applyAlignment="1">
      <alignment horizontal="center" wrapText="1"/>
    </xf>
    <xf numFmtId="0" fontId="33" fillId="0" borderId="7" xfId="3" applyFont="1" applyBorder="1"/>
    <xf numFmtId="0" fontId="34" fillId="0" borderId="7" xfId="3" quotePrefix="1" applyFont="1" applyBorder="1" applyAlignment="1">
      <alignment horizontal="center"/>
    </xf>
    <xf numFmtId="0" fontId="1" fillId="6" borderId="18" xfId="3" applyFont="1" applyFill="1" applyBorder="1" applyAlignment="1">
      <alignment vertical="center" wrapText="1"/>
    </xf>
    <xf numFmtId="0" fontId="32" fillId="0" borderId="7" xfId="3" applyFont="1" applyBorder="1" applyAlignment="1">
      <alignment horizontal="center"/>
    </xf>
    <xf numFmtId="0" fontId="7" fillId="0" borderId="7" xfId="3" quotePrefix="1" applyFont="1" applyBorder="1" applyAlignment="1">
      <alignment horizontal="center"/>
    </xf>
    <xf numFmtId="0" fontId="35" fillId="0" borderId="7" xfId="3" applyFont="1" applyBorder="1" applyAlignment="1"/>
    <xf numFmtId="0" fontId="32" fillId="0" borderId="7" xfId="3" quotePrefix="1" applyFont="1" applyBorder="1" applyAlignment="1">
      <alignment horizontal="center" wrapText="1"/>
    </xf>
    <xf numFmtId="0" fontId="1" fillId="13" borderId="1" xfId="0" applyFont="1" applyFill="1" applyBorder="1" applyAlignment="1">
      <alignment horizontal="left"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left" vertical="center" wrapText="1"/>
    </xf>
    <xf numFmtId="14"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4" xfId="0" applyFont="1" applyBorder="1" applyAlignment="1">
      <alignment horizontal="left" vertical="center" wrapText="1"/>
    </xf>
    <xf numFmtId="14" fontId="1" fillId="13" borderId="1" xfId="0" applyNumberFormat="1" applyFont="1" applyFill="1" applyBorder="1" applyAlignment="1">
      <alignment horizontal="center" vertical="center" wrapText="1"/>
    </xf>
    <xf numFmtId="0" fontId="36" fillId="0" borderId="0" xfId="0" applyFont="1"/>
    <xf numFmtId="0" fontId="36" fillId="13" borderId="1" xfId="0" applyFont="1" applyFill="1" applyBorder="1" applyAlignment="1">
      <alignment horizontal="left" vertical="center" wrapText="1"/>
    </xf>
    <xf numFmtId="14" fontId="36" fillId="13" borderId="1" xfId="0" applyNumberFormat="1" applyFont="1" applyFill="1" applyBorder="1" applyAlignment="1">
      <alignment horizontal="center" vertical="center" wrapText="1"/>
    </xf>
    <xf numFmtId="0" fontId="36" fillId="13"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6" fillId="3" borderId="13" xfId="0" applyFont="1" applyFill="1" applyBorder="1" applyAlignment="1">
      <alignment horizontal="center" wrapText="1"/>
    </xf>
    <xf numFmtId="0" fontId="6" fillId="3" borderId="14"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9" fontId="1" fillId="0" borderId="2" xfId="1" applyFont="1" applyBorder="1" applyAlignment="1">
      <alignment horizontal="center" vertical="center" wrapText="1"/>
    </xf>
    <xf numFmtId="9" fontId="1" fillId="0" borderId="15" xfId="1" applyFont="1" applyBorder="1" applyAlignment="1">
      <alignment horizontal="center" vertical="center" wrapText="1"/>
    </xf>
    <xf numFmtId="9" fontId="1" fillId="0" borderId="4" xfId="1" applyFont="1" applyBorder="1" applyAlignment="1">
      <alignment horizontal="center" vertical="center" wrapText="1"/>
    </xf>
    <xf numFmtId="0" fontId="1" fillId="8" borderId="2"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vertical="center" wrapText="1"/>
    </xf>
    <xf numFmtId="0" fontId="1" fillId="0" borderId="15" xfId="0" applyFont="1" applyBorder="1" applyAlignment="1">
      <alignment vertical="center" wrapText="1"/>
    </xf>
    <xf numFmtId="0" fontId="1" fillId="0" borderId="4" xfId="0" applyFont="1" applyBorder="1" applyAlignment="1">
      <alignment vertical="center" wrapText="1"/>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4" xfId="0" applyFont="1" applyBorder="1" applyAlignment="1">
      <alignment horizontal="left" vertical="center" wrapText="1"/>
    </xf>
    <xf numFmtId="0" fontId="4" fillId="0" borderId="0" xfId="0" applyFont="1" applyAlignment="1">
      <alignment horizontal="left" vertical="center" wrapText="1"/>
    </xf>
    <xf numFmtId="0" fontId="3" fillId="3"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6" xfId="3" applyFont="1" applyBorder="1" applyAlignment="1">
      <alignment horizontal="left" vertical="center" wrapText="1"/>
    </xf>
    <xf numFmtId="0" fontId="31" fillId="0" borderId="17" xfId="3" applyFont="1" applyBorder="1"/>
    <xf numFmtId="0" fontId="3" fillId="6" borderId="16" xfId="3" applyFont="1" applyFill="1" applyBorder="1" applyAlignment="1">
      <alignment horizontal="center" vertical="center" wrapText="1"/>
    </xf>
    <xf numFmtId="0" fontId="3" fillId="6" borderId="20" xfId="3" applyFont="1" applyFill="1" applyBorder="1" applyAlignment="1">
      <alignment horizontal="center" vertical="center" wrapText="1"/>
    </xf>
    <xf numFmtId="0" fontId="31" fillId="0" borderId="21" xfId="3" applyFont="1" applyBorder="1"/>
    <xf numFmtId="0" fontId="31" fillId="0" borderId="22" xfId="3" applyFont="1" applyBorder="1"/>
    <xf numFmtId="0" fontId="31" fillId="0" borderId="23" xfId="3" applyFont="1" applyBorder="1"/>
    <xf numFmtId="0" fontId="3" fillId="0" borderId="18" xfId="3" applyFont="1" applyBorder="1" applyAlignment="1">
      <alignment horizontal="center" vertical="center" wrapText="1"/>
    </xf>
    <xf numFmtId="0" fontId="31" fillId="0" borderId="19" xfId="3" applyFont="1" applyBorder="1"/>
    <xf numFmtId="14"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14" fontId="36" fillId="0" borderId="1" xfId="0" applyNumberFormat="1" applyFont="1" applyBorder="1" applyAlignment="1">
      <alignment horizontal="left" vertical="center" wrapText="1"/>
    </xf>
    <xf numFmtId="9" fontId="36" fillId="4" borderId="1" xfId="0" applyNumberFormat="1" applyFont="1" applyFill="1" applyBorder="1" applyAlignment="1">
      <alignment horizontal="center" vertical="center" wrapText="1"/>
    </xf>
    <xf numFmtId="9" fontId="1" fillId="0" borderId="1" xfId="1" applyNumberFormat="1" applyFont="1" applyBorder="1" applyAlignment="1">
      <alignment horizontal="center" wrapText="1"/>
    </xf>
    <xf numFmtId="168" fontId="38" fillId="0" borderId="1" xfId="1" applyNumberFormat="1" applyFont="1" applyBorder="1" applyAlignment="1">
      <alignment horizontal="center" vertical="center" wrapText="1"/>
    </xf>
    <xf numFmtId="168" fontId="38" fillId="0" borderId="1" xfId="0" applyNumberFormat="1" applyFont="1" applyBorder="1" applyAlignment="1">
      <alignment horizontal="center" vertical="center" wrapText="1"/>
    </xf>
    <xf numFmtId="168" fontId="39" fillId="0" borderId="1" xfId="1" applyNumberFormat="1" applyFont="1" applyBorder="1" applyAlignment="1">
      <alignment horizontal="center" vertical="center" wrapText="1"/>
    </xf>
  </cellXfs>
  <cellStyles count="4">
    <cellStyle name="Hyperlink" xfId="2" builtinId="8"/>
    <cellStyle name="Normal" xfId="0" builtinId="0"/>
    <cellStyle name="Normal 2" xfId="3" xr:uid="{3E84AA21-4DB0-4A4A-9702-DA144D7C2CEB}"/>
    <cellStyle name="Percent" xfId="1" builtinId="5"/>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xdr:col>
      <xdr:colOff>1149350</xdr:colOff>
      <xdr:row>137</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18</xdr:col>
      <xdr:colOff>5014</xdr:colOff>
      <xdr:row>29</xdr:row>
      <xdr:rowOff>142825</xdr:rowOff>
    </xdr:to>
    <xdr:pic>
      <xdr:nvPicPr>
        <xdr:cNvPr id="2" name="Picture 1">
          <a:extLst>
            <a:ext uri="{FF2B5EF4-FFF2-40B4-BE49-F238E27FC236}">
              <a16:creationId xmlns:a16="http://schemas.microsoft.com/office/drawing/2014/main" id="{D1D7CEEF-0667-4409-AF89-68B9A2BA0233}"/>
            </a:ext>
          </a:extLst>
        </xdr:cNvPr>
        <xdr:cNvPicPr>
          <a:picLocks noChangeAspect="1"/>
        </xdr:cNvPicPr>
      </xdr:nvPicPr>
      <xdr:blipFill>
        <a:blip xmlns:r="http://schemas.openxmlformats.org/officeDocument/2006/relationships" r:embed="rId1"/>
        <a:stretch>
          <a:fillRect/>
        </a:stretch>
      </xdr:blipFill>
      <xdr:spPr>
        <a:xfrm>
          <a:off x="0" y="1201271"/>
          <a:ext cx="13676190" cy="4876190"/>
        </a:xfrm>
        <a:prstGeom prst="rect">
          <a:avLst/>
        </a:prstGeom>
      </xdr:spPr>
    </xdr:pic>
    <xdr:clientData/>
  </xdr:twoCellAnchor>
  <xdr:twoCellAnchor editAs="oneCell">
    <xdr:from>
      <xdr:col>0</xdr:col>
      <xdr:colOff>0</xdr:colOff>
      <xdr:row>30</xdr:row>
      <xdr:rowOff>0</xdr:rowOff>
    </xdr:from>
    <xdr:to>
      <xdr:col>18</xdr:col>
      <xdr:colOff>71681</xdr:colOff>
      <xdr:row>46</xdr:row>
      <xdr:rowOff>72995</xdr:rowOff>
    </xdr:to>
    <xdr:pic>
      <xdr:nvPicPr>
        <xdr:cNvPr id="3" name="Picture 2">
          <a:extLst>
            <a:ext uri="{FF2B5EF4-FFF2-40B4-BE49-F238E27FC236}">
              <a16:creationId xmlns:a16="http://schemas.microsoft.com/office/drawing/2014/main" id="{15C46538-8290-459B-9BC6-1963D6E4CFF9}"/>
            </a:ext>
          </a:extLst>
        </xdr:cNvPr>
        <xdr:cNvPicPr>
          <a:picLocks noChangeAspect="1"/>
        </xdr:cNvPicPr>
      </xdr:nvPicPr>
      <xdr:blipFill>
        <a:blip xmlns:r="http://schemas.openxmlformats.org/officeDocument/2006/relationships" r:embed="rId2"/>
        <a:stretch>
          <a:fillRect/>
        </a:stretch>
      </xdr:blipFill>
      <xdr:spPr>
        <a:xfrm>
          <a:off x="0" y="6131859"/>
          <a:ext cx="13742857" cy="3228571"/>
        </a:xfrm>
        <a:prstGeom prst="rect">
          <a:avLst/>
        </a:prstGeom>
      </xdr:spPr>
    </xdr:pic>
    <xdr:clientData/>
  </xdr:twoCellAnchor>
  <xdr:twoCellAnchor editAs="oneCell">
    <xdr:from>
      <xdr:col>0</xdr:col>
      <xdr:colOff>0</xdr:colOff>
      <xdr:row>51</xdr:row>
      <xdr:rowOff>188259</xdr:rowOff>
    </xdr:from>
    <xdr:to>
      <xdr:col>18</xdr:col>
      <xdr:colOff>5014</xdr:colOff>
      <xdr:row>113</xdr:row>
      <xdr:rowOff>144148</xdr:rowOff>
    </xdr:to>
    <xdr:pic>
      <xdr:nvPicPr>
        <xdr:cNvPr id="4" name="Picture 3">
          <a:extLst>
            <a:ext uri="{FF2B5EF4-FFF2-40B4-BE49-F238E27FC236}">
              <a16:creationId xmlns:a16="http://schemas.microsoft.com/office/drawing/2014/main" id="{11AFA14B-7133-4DD5-8192-1931F65B0780}"/>
            </a:ext>
          </a:extLst>
        </xdr:cNvPr>
        <xdr:cNvPicPr>
          <a:picLocks noChangeAspect="1"/>
        </xdr:cNvPicPr>
      </xdr:nvPicPr>
      <xdr:blipFill>
        <a:blip xmlns:r="http://schemas.openxmlformats.org/officeDocument/2006/relationships" r:embed="rId3"/>
        <a:stretch>
          <a:fillRect/>
        </a:stretch>
      </xdr:blipFill>
      <xdr:spPr>
        <a:xfrm>
          <a:off x="0" y="10838330"/>
          <a:ext cx="13676190" cy="122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18</xdr:col>
      <xdr:colOff>283479</xdr:colOff>
      <xdr:row>16</xdr:row>
      <xdr:rowOff>136460</xdr:rowOff>
    </xdr:to>
    <xdr:pic>
      <xdr:nvPicPr>
        <xdr:cNvPr id="2" name="Picture 1">
          <a:extLst>
            <a:ext uri="{FF2B5EF4-FFF2-40B4-BE49-F238E27FC236}">
              <a16:creationId xmlns:a16="http://schemas.microsoft.com/office/drawing/2014/main" id="{73D2076D-7A21-4AE6-AE1C-DE8760A73B35}"/>
            </a:ext>
          </a:extLst>
        </xdr:cNvPr>
        <xdr:cNvPicPr>
          <a:picLocks noChangeAspect="1"/>
        </xdr:cNvPicPr>
      </xdr:nvPicPr>
      <xdr:blipFill>
        <a:blip xmlns:r="http://schemas.openxmlformats.org/officeDocument/2006/relationships" r:embed="rId1"/>
        <a:stretch>
          <a:fillRect/>
        </a:stretch>
      </xdr:blipFill>
      <xdr:spPr>
        <a:xfrm>
          <a:off x="0" y="1183341"/>
          <a:ext cx="13685714" cy="2019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23</xdr:col>
      <xdr:colOff>325259</xdr:colOff>
      <xdr:row>34</xdr:row>
      <xdr:rowOff>127596</xdr:rowOff>
    </xdr:to>
    <xdr:pic>
      <xdr:nvPicPr>
        <xdr:cNvPr id="2" name="Picture 1">
          <a:extLst>
            <a:ext uri="{FF2B5EF4-FFF2-40B4-BE49-F238E27FC236}">
              <a16:creationId xmlns:a16="http://schemas.microsoft.com/office/drawing/2014/main" id="{16BDEA83-572A-448B-8678-FEB725BB802D}"/>
            </a:ext>
          </a:extLst>
        </xdr:cNvPr>
        <xdr:cNvPicPr>
          <a:picLocks noChangeAspect="1"/>
        </xdr:cNvPicPr>
      </xdr:nvPicPr>
      <xdr:blipFill>
        <a:blip xmlns:r="http://schemas.openxmlformats.org/officeDocument/2006/relationships" r:embed="rId1"/>
        <a:stretch>
          <a:fillRect/>
        </a:stretch>
      </xdr:blipFill>
      <xdr:spPr>
        <a:xfrm>
          <a:off x="0" y="600635"/>
          <a:ext cx="15619047" cy="5685714"/>
        </a:xfrm>
        <a:prstGeom prst="rect">
          <a:avLst/>
        </a:prstGeom>
      </xdr:spPr>
    </xdr:pic>
    <xdr:clientData/>
  </xdr:twoCellAnchor>
  <xdr:twoCellAnchor editAs="oneCell">
    <xdr:from>
      <xdr:col>0</xdr:col>
      <xdr:colOff>0</xdr:colOff>
      <xdr:row>38</xdr:row>
      <xdr:rowOff>0</xdr:rowOff>
    </xdr:from>
    <xdr:to>
      <xdr:col>23</xdr:col>
      <xdr:colOff>334783</xdr:colOff>
      <xdr:row>67</xdr:row>
      <xdr:rowOff>46355</xdr:rowOff>
    </xdr:to>
    <xdr:pic>
      <xdr:nvPicPr>
        <xdr:cNvPr id="3" name="Picture 2">
          <a:extLst>
            <a:ext uri="{FF2B5EF4-FFF2-40B4-BE49-F238E27FC236}">
              <a16:creationId xmlns:a16="http://schemas.microsoft.com/office/drawing/2014/main" id="{E5A28908-FF6C-4DE0-A3E0-A00C43CBF9D6}"/>
            </a:ext>
          </a:extLst>
        </xdr:cNvPr>
        <xdr:cNvPicPr>
          <a:picLocks noChangeAspect="1"/>
        </xdr:cNvPicPr>
      </xdr:nvPicPr>
      <xdr:blipFill>
        <a:blip xmlns:r="http://schemas.openxmlformats.org/officeDocument/2006/relationships" r:embed="rId2"/>
        <a:stretch>
          <a:fillRect/>
        </a:stretch>
      </xdr:blipFill>
      <xdr:spPr>
        <a:xfrm>
          <a:off x="0" y="6920753"/>
          <a:ext cx="15628571" cy="5676190"/>
        </a:xfrm>
        <a:prstGeom prst="rect">
          <a:avLst/>
        </a:prstGeom>
      </xdr:spPr>
    </xdr:pic>
    <xdr:clientData/>
  </xdr:twoCellAnchor>
  <xdr:twoCellAnchor editAs="oneCell">
    <xdr:from>
      <xdr:col>0</xdr:col>
      <xdr:colOff>0</xdr:colOff>
      <xdr:row>71</xdr:row>
      <xdr:rowOff>0</xdr:rowOff>
    </xdr:from>
    <xdr:to>
      <xdr:col>23</xdr:col>
      <xdr:colOff>325259</xdr:colOff>
      <xdr:row>89</xdr:row>
      <xdr:rowOff>1277</xdr:rowOff>
    </xdr:to>
    <xdr:pic>
      <xdr:nvPicPr>
        <xdr:cNvPr id="4" name="Picture 3">
          <a:extLst>
            <a:ext uri="{FF2B5EF4-FFF2-40B4-BE49-F238E27FC236}">
              <a16:creationId xmlns:a16="http://schemas.microsoft.com/office/drawing/2014/main" id="{87C01819-5012-4D1F-8860-B75BBCB062E5}"/>
            </a:ext>
          </a:extLst>
        </xdr:cNvPr>
        <xdr:cNvPicPr>
          <a:picLocks noChangeAspect="1"/>
        </xdr:cNvPicPr>
      </xdr:nvPicPr>
      <xdr:blipFill>
        <a:blip xmlns:r="http://schemas.openxmlformats.org/officeDocument/2006/relationships" r:embed="rId3"/>
        <a:stretch>
          <a:fillRect/>
        </a:stretch>
      </xdr:blipFill>
      <xdr:spPr>
        <a:xfrm>
          <a:off x="0" y="13312588"/>
          <a:ext cx="15619047" cy="3228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715_EMODnetSeabedHabitats_Q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s"/>
      <sheetName val="Comments"/>
      <sheetName val="1(Data)"/>
      <sheetName val="2(Products)"/>
      <sheetName val="3(Data providers)"/>
      <sheetName val="4(Web services)"/>
      <sheetName val="5(User stats)&amp;6(Use case stats)"/>
      <sheetName val="7(Analytics)"/>
      <sheetName val="8(User friendliness)"/>
      <sheetName val="9-10-11(User stats)"/>
    </sheetNames>
    <sheetDataSet>
      <sheetData sheetId="0"/>
      <sheetData sheetId="1"/>
      <sheetData sheetId="2">
        <row r="22">
          <cell r="B22">
            <v>235277</v>
          </cell>
          <cell r="D22">
            <v>3774</v>
          </cell>
          <cell r="F22">
            <v>114879</v>
          </cell>
          <cell r="H22">
            <v>4028</v>
          </cell>
          <cell r="J22">
            <v>45219</v>
          </cell>
          <cell r="L22">
            <v>70118</v>
          </cell>
        </row>
      </sheetData>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Helen Lillis" id="{45AA4393-D195-47CB-9BC6-5A9D9507A0E0}" userId="S::Helen.Lillis@jncc.gov.uk::c727b0ab-0056-498d-b4b1-35d4347843f8" providerId="AD"/>
  <person displayName="Graeme Duncan" id="{ECB0F2A1-5EFF-4D42-A4A1-11744C3897DE}" userId="S::Graeme.Duncan@jncc.gov.uk::56192531-49c7-40bb-9fc6-0f0138fb8e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0" dT="2021-10-15T09:29:26.57" personId="{45AA4393-D195-47CB-9BC6-5A9D9507A0E0}" id="{F2A137F1-28A4-4CBF-9D7F-6ED38FA831E7}">
    <text>12 products = EUSeaMap broad-scale habitat map in 5 classification systems + 7 classified habitat descriptors. Each product includes a confidence assessment, which appears as a separate layer but is classed as the same product.</text>
  </threadedComment>
  <threadedComment ref="E12" dT="2021-10-09T11:31:48.50" personId="{ECB0F2A1-5EFF-4D42-A4A1-11744C3897DE}" id="{FA016BE0-1B38-42BB-AED5-9CE8DA821829}">
    <text>Now includes ice cover mask</text>
  </threadedComment>
  <threadedComment ref="E16" dT="2021-10-15T09:06:59.24" personId="{45AA4393-D195-47CB-9BC6-5A9D9507A0E0}" id="{8C317425-DD4B-4C20-A5A3-071972AD6118}">
    <text>EUNIS 19 maps translated from EUNIS 07 maps are not counted as separate products.</text>
  </threadedComment>
  <threadedComment ref="H23" dT="2021-07-15T11:56:16.82" personId="{ECB0F2A1-5EFF-4D42-A4A1-11744C3897DE}" id="{A4C46F34-E363-43F1-81B2-785B4BD1750D}">
    <text>Harvested WMS, GB volume is not relevant.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modnet-seabedhabitats.eu/access-data/launch-map-viewer/?activeFilters=&amp;zoom=4&amp;center=-3.508,52.305&amp;layerIds=800,801&amp;baseLayerId=-3&amp;activeFilters=" TargetMode="External"/><Relationship Id="rId13" Type="http://schemas.openxmlformats.org/officeDocument/2006/relationships/hyperlink" Target="https://www.emodnet-seabedhabitats.eu/access-data/launch-map-viewer/?zoom=5&amp;center=9.678,64.226&amp;layerIds=1111,1112,1113,1114,1115,1116,1117,1118&amp;baseLayerId=-3&amp;activeFilters=" TargetMode="External"/><Relationship Id="rId18" Type="http://schemas.openxmlformats.org/officeDocument/2006/relationships/printerSettings" Target="../printerSettings/printerSettings4.bin"/><Relationship Id="rId3" Type="http://schemas.openxmlformats.org/officeDocument/2006/relationships/hyperlink" Target="https://www.emodnet-seabedhabitats.eu/access-data/launch-map-viewer/?activeFilters=&amp;zoom=3&amp;center=-31.692,52.591&amp;layerIds=29,89,1043,16,1055,1048,1056,1059&amp;baseLayerId=-3&amp;activeFilters=" TargetMode="External"/><Relationship Id="rId21" Type="http://schemas.microsoft.com/office/2017/10/relationships/threadedComment" Target="../threadedComments/threadedComment1.xml"/><Relationship Id="rId7" Type="http://schemas.openxmlformats.org/officeDocument/2006/relationships/hyperlink" Target="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TargetMode="External"/><Relationship Id="rId12" Type="http://schemas.openxmlformats.org/officeDocument/2006/relationships/hyperlink" Target="https://www.emodnet-seabedhabitats.eu/access-data/launch-map-viewer/?activeFilters=&amp;zoom=4&amp;center=-3.508,52.305&amp;layerIds=1098,1099,1100,1101,1102,1103,1104,1105&amp;baseLayerId=-3&amp;activeFilters=" TargetMode="External"/><Relationship Id="rId17" Type="http://schemas.openxmlformats.org/officeDocument/2006/relationships/hyperlink" Target="https://www.emodnet-seabedhabitats.eu/access-data/launch-map-viewer/?activeFilters=&amp;zoom=3&amp;center=-31.692,52.591&amp;layerIds=4,5,6,7,8,9,10,11,12,13,14,1041,1133,1135,1134,3,1132,1130,1131,1,2&amp;baseLayerId=-3&amp;activeFilters=" TargetMode="External"/><Relationship Id="rId2" Type="http://schemas.openxmlformats.org/officeDocument/2006/relationships/hyperlink" Target="https://www.emodnet-seabedhabitats.eu/access-data/launch-map-viewer/?activeFilters=&amp;zoom=3&amp;center=-31.692,52.591&amp;layerIds=20,22,26,34,36,38,91,40,43,45,1044,1046,1050,1052,1061&amp;baseLayerId=-3&amp;activeFilters=" TargetMode="External"/><Relationship Id="rId16" Type="http://schemas.openxmlformats.org/officeDocument/2006/relationships/hyperlink" Target="https://www.emodnet-seabedhabitats.eu/access-data/launch-map-viewer/?activeFilters=&amp;zoom=5&amp;center=5.900,40.000&amp;layerIds=1128&amp;baseLayerId=-3&amp;activeFilters=" TargetMode="External"/><Relationship Id="rId20" Type="http://schemas.openxmlformats.org/officeDocument/2006/relationships/comments" Target="../comments1.xml"/><Relationship Id="rId1" Type="http://schemas.openxmlformats.org/officeDocument/2006/relationships/hyperlink" Target="https://www.emodnet-seabedhabitats.eu/access-data/launch-map-viewer/?activeFilters=&amp;zoom=3&amp;center=-31.692,52.591&amp;layerIds=17,18,85,86,87,88&amp;baseLayerId=-3&amp;activeFilters=" TargetMode="External"/><Relationship Id="rId6" Type="http://schemas.openxmlformats.org/officeDocument/2006/relationships/hyperlink" Target="https://www.emodnet-seabedhabitats.eu/access-data/launch-map-viewer/?activeFilters=&amp;zoom=4&amp;center=0.572,54.998&amp;layerIds=520,521,522,1122,510,500,501,502,1097,1121,1123&amp;baseLayerId=-3&amp;activeFilters=" TargetMode="External"/><Relationship Id="rId11" Type="http://schemas.openxmlformats.org/officeDocument/2006/relationships/hyperlink" Target="https://www.emodnet-seabedhabitats.eu/access-data/launch-map-viewer/?zoom=4&amp;center=-3.508,52.305&amp;layerIds=66,67,68&amp;baseLayerId=-3&amp;activeFilters=" TargetMode="External"/><Relationship Id="rId5" Type="http://schemas.openxmlformats.org/officeDocument/2006/relationships/hyperlink" Target="https://www.emodnet-seabedhabitats.eu/access-data/launch-map-viewer/?zoom=6&amp;center=33.870,43.370&amp;layerIds=49&amp;baseLayerId=-3&amp;activeFilters=" TargetMode="External"/><Relationship Id="rId15" Type="http://schemas.openxmlformats.org/officeDocument/2006/relationships/hyperlink" Target="https://www.emodnet-seabedhabitats.eu/access-data/launch-map-viewer/?activeFilters=&amp;zoom=4&amp;center=-3.508,52.305&amp;layerIds=1127&amp;baseLayerId=-3&amp;activeFilters=" TargetMode="External"/><Relationship Id="rId10" Type="http://schemas.openxmlformats.org/officeDocument/2006/relationships/hyperlink" Target="https://www.emodnet-seabedhabitats.eu/access-data/launch-map-viewer/?activeFilters=&amp;zoom=4&amp;center=0.572,54.998&amp;layerIds=1124,820,1125,821,1126,822&amp;baseLayerId=-3&amp;activeFilters=" TargetMode="External"/><Relationship Id="rId19" Type="http://schemas.openxmlformats.org/officeDocument/2006/relationships/vmlDrawing" Target="../drawings/vmlDrawing1.vml"/><Relationship Id="rId4" Type="http://schemas.openxmlformats.org/officeDocument/2006/relationships/hyperlink" Target="https://www.emodnet-seabedhabitats.eu/access-data/launch-map-viewer/?activeFilters=&amp;zoom=3&amp;center=-31.692,52.591&amp;layerIds=23,28,33,35,37,39,90,1042,1054,1058,41,44,46,1045,1047,1049,1051,1053,1057,1060,19,21&amp;baseLayerId=-3&amp;activeFilters=" TargetMode="External"/><Relationship Id="rId9" Type="http://schemas.openxmlformats.org/officeDocument/2006/relationships/hyperlink" Target="https://www.emodnet-seabedhabitats.eu/access-data/launch-map-viewer/?zoom=4&amp;center=-3.508,52.305&amp;layerIds=810,811,812,813,814,815,816,817&amp;baseLayerId=-3&amp;activeFilters=" TargetMode="External"/><Relationship Id="rId14" Type="http://schemas.openxmlformats.org/officeDocument/2006/relationships/hyperlink" Target="https://www.emodnet-seabedhabitats.eu/access-data/launch-map-viewer/?zoom=4&amp;center=-3.508,52.305&amp;layerIds=66,67,68&amp;baseLayerId=-3&amp;activeFilte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zoomScale="85" zoomScaleNormal="85" workbookViewId="0">
      <selection activeCell="B22" sqref="B22:B25"/>
    </sheetView>
  </sheetViews>
  <sheetFormatPr defaultRowHeight="14.4" x14ac:dyDescent="0.3"/>
  <cols>
    <col min="1" max="1" width="14" bestFit="1" customWidth="1"/>
    <col min="2" max="2" width="36.44140625" customWidth="1"/>
    <col min="5" max="5" width="13.44140625" customWidth="1"/>
    <col min="6" max="6" width="27.44140625" customWidth="1"/>
    <col min="7" max="7" width="14.109375" customWidth="1"/>
    <col min="8" max="8" width="14.5546875" bestFit="1" customWidth="1"/>
  </cols>
  <sheetData>
    <row r="1" spans="1:8" s="16" customFormat="1" ht="15.6" x14ac:dyDescent="0.3">
      <c r="A1" s="18" t="s">
        <v>0</v>
      </c>
      <c r="B1" s="18" t="s">
        <v>1</v>
      </c>
      <c r="C1" s="7"/>
      <c r="D1" s="7"/>
      <c r="E1" s="2" t="s">
        <v>2</v>
      </c>
      <c r="F1" s="2" t="s">
        <v>3</v>
      </c>
      <c r="G1" s="2" t="s">
        <v>4</v>
      </c>
      <c r="H1" s="2" t="s">
        <v>5</v>
      </c>
    </row>
    <row r="2" spans="1:8" s="16" customFormat="1" ht="38.4" customHeight="1" x14ac:dyDescent="0.3">
      <c r="A2" s="35" t="s">
        <v>6</v>
      </c>
      <c r="B2" s="11" t="s">
        <v>6</v>
      </c>
      <c r="C2" s="7"/>
      <c r="D2" s="7"/>
      <c r="E2" s="10" t="s">
        <v>6</v>
      </c>
      <c r="F2" s="11" t="s">
        <v>7</v>
      </c>
      <c r="G2" s="11" t="s">
        <v>8</v>
      </c>
      <c r="H2" s="11" t="s">
        <v>9</v>
      </c>
    </row>
    <row r="3" spans="1:8" s="16" customFormat="1" ht="52.8" x14ac:dyDescent="0.3">
      <c r="A3" s="35" t="s">
        <v>10</v>
      </c>
      <c r="B3" s="11" t="s">
        <v>11</v>
      </c>
      <c r="C3" s="7"/>
      <c r="D3" s="7"/>
      <c r="E3" s="10" t="s">
        <v>10</v>
      </c>
      <c r="F3" s="11" t="s">
        <v>12</v>
      </c>
      <c r="G3" s="11" t="s">
        <v>8</v>
      </c>
      <c r="H3" s="11" t="s">
        <v>13</v>
      </c>
    </row>
    <row r="4" spans="1:8" s="16" customFormat="1" ht="66" x14ac:dyDescent="0.3">
      <c r="A4" s="35" t="s">
        <v>14</v>
      </c>
      <c r="B4" s="11" t="s">
        <v>15</v>
      </c>
      <c r="C4" s="7"/>
      <c r="D4" s="7"/>
      <c r="E4" s="10" t="s">
        <v>14</v>
      </c>
      <c r="F4" s="11" t="s">
        <v>16</v>
      </c>
      <c r="G4" s="11" t="s">
        <v>8</v>
      </c>
      <c r="H4" s="11" t="s">
        <v>13</v>
      </c>
    </row>
    <row r="5" spans="1:8" s="16" customFormat="1" ht="105.6" x14ac:dyDescent="0.3">
      <c r="A5" s="35" t="s">
        <v>17</v>
      </c>
      <c r="B5" s="11" t="s">
        <v>18</v>
      </c>
      <c r="C5" s="7"/>
      <c r="D5" s="7"/>
      <c r="E5" s="10" t="s">
        <v>17</v>
      </c>
      <c r="F5" s="11" t="s">
        <v>19</v>
      </c>
      <c r="G5" s="11" t="s">
        <v>20</v>
      </c>
      <c r="H5" s="11" t="s">
        <v>21</v>
      </c>
    </row>
    <row r="6" spans="1:8" s="16" customFormat="1" ht="66" x14ac:dyDescent="0.3">
      <c r="A6" s="35" t="s">
        <v>22</v>
      </c>
      <c r="B6" s="11" t="s">
        <v>23</v>
      </c>
      <c r="C6" s="7"/>
      <c r="D6" s="7"/>
      <c r="E6" s="10" t="s">
        <v>22</v>
      </c>
      <c r="F6" s="11" t="s">
        <v>7</v>
      </c>
      <c r="G6" s="11" t="s">
        <v>24</v>
      </c>
      <c r="H6" s="11" t="s">
        <v>9</v>
      </c>
    </row>
    <row r="7" spans="1:8" s="16" customFormat="1" ht="79.2" x14ac:dyDescent="0.3">
      <c r="A7" s="35" t="s">
        <v>25</v>
      </c>
      <c r="B7" s="11" t="s">
        <v>26</v>
      </c>
      <c r="C7" s="7"/>
      <c r="D7" s="7"/>
      <c r="E7" s="10" t="s">
        <v>25</v>
      </c>
      <c r="F7" s="11" t="s">
        <v>27</v>
      </c>
      <c r="G7" s="11" t="s">
        <v>28</v>
      </c>
      <c r="H7" s="11" t="s">
        <v>29</v>
      </c>
    </row>
    <row r="8" spans="1:8" s="16" customFormat="1" ht="105.6" x14ac:dyDescent="0.3">
      <c r="A8" s="35" t="s">
        <v>30</v>
      </c>
      <c r="B8" s="11" t="s">
        <v>31</v>
      </c>
      <c r="C8" s="7"/>
      <c r="D8" s="7"/>
      <c r="E8" s="150" t="s">
        <v>30</v>
      </c>
      <c r="F8" s="151" t="s">
        <v>32</v>
      </c>
      <c r="G8" s="151" t="s">
        <v>8</v>
      </c>
      <c r="H8" s="3" t="s">
        <v>33</v>
      </c>
    </row>
    <row r="9" spans="1:8" s="16" customFormat="1" ht="24" x14ac:dyDescent="0.25">
      <c r="A9" s="7"/>
      <c r="B9" s="7"/>
      <c r="C9" s="7"/>
      <c r="D9" s="7"/>
      <c r="E9" s="150"/>
      <c r="F9" s="151"/>
      <c r="G9" s="151"/>
      <c r="H9" s="19" t="s">
        <v>34</v>
      </c>
    </row>
    <row r="10" spans="1:8" s="16" customFormat="1" ht="15.6" x14ac:dyDescent="0.3">
      <c r="E10" s="7" t="s">
        <v>35</v>
      </c>
      <c r="F10" s="20"/>
      <c r="G10" s="20"/>
      <c r="H10" s="20"/>
    </row>
    <row r="11" spans="1:8" s="16" customFormat="1" ht="15.6" x14ac:dyDescent="0.3">
      <c r="E11" s="7" t="s">
        <v>36</v>
      </c>
      <c r="F11" s="20"/>
      <c r="G11" s="20"/>
      <c r="H11" s="20"/>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93"/>
  <sheetViews>
    <sheetView topLeftCell="A10" zoomScale="85" zoomScaleNormal="85" workbookViewId="0">
      <selection activeCell="P93" sqref="P93"/>
    </sheetView>
  </sheetViews>
  <sheetFormatPr defaultRowHeight="14.4" x14ac:dyDescent="0.3"/>
  <cols>
    <col min="1" max="1" width="16.44140625" customWidth="1"/>
    <col min="2" max="2" width="19.88671875" customWidth="1"/>
  </cols>
  <sheetData>
    <row r="1" spans="1:1" s="67" customFormat="1" ht="15" x14ac:dyDescent="0.35">
      <c r="A1" s="73" t="s">
        <v>249</v>
      </c>
    </row>
    <row r="2" spans="1:1" s="67" customFormat="1" ht="15" x14ac:dyDescent="0.35">
      <c r="A2" s="73" t="s">
        <v>45</v>
      </c>
    </row>
    <row r="3" spans="1:1" ht="17.399999999999999" x14ac:dyDescent="0.4">
      <c r="A3" s="6" t="s">
        <v>313</v>
      </c>
    </row>
    <row r="38" spans="1:1" ht="17.399999999999999" x14ac:dyDescent="0.4">
      <c r="A38" s="6" t="s">
        <v>314</v>
      </c>
    </row>
    <row r="42" spans="1:1" ht="15.6" customHeight="1" x14ac:dyDescent="0.3"/>
    <row r="43" spans="1:1" ht="15.6" customHeight="1" x14ac:dyDescent="0.3"/>
    <row r="44" spans="1:1" ht="15.6" customHeight="1" x14ac:dyDescent="0.3"/>
    <row r="45" spans="1:1" ht="15.6" customHeight="1" x14ac:dyDescent="0.3"/>
    <row r="46" spans="1:1" ht="15.6" customHeight="1" x14ac:dyDescent="0.3"/>
    <row r="47" spans="1:1" ht="15.6" customHeight="1" x14ac:dyDescent="0.3"/>
    <row r="48" spans="1:1" ht="15.6" customHeight="1" x14ac:dyDescent="0.3"/>
    <row r="49" ht="15.6" customHeight="1" x14ac:dyDescent="0.3"/>
    <row r="50" ht="15.6" customHeight="1" x14ac:dyDescent="0.3"/>
    <row r="51" ht="15.6" customHeight="1" x14ac:dyDescent="0.3"/>
    <row r="52" ht="15.6" customHeight="1" x14ac:dyDescent="0.3"/>
    <row r="53" ht="15.6" customHeight="1" x14ac:dyDescent="0.3"/>
    <row r="54" ht="15.6" customHeight="1" x14ac:dyDescent="0.3"/>
    <row r="55" ht="15.6" customHeight="1" x14ac:dyDescent="0.3"/>
    <row r="56" ht="15.6" customHeight="1" x14ac:dyDescent="0.3"/>
    <row r="57" ht="15.6" customHeight="1" x14ac:dyDescent="0.3"/>
    <row r="58" ht="15.6" customHeight="1" x14ac:dyDescent="0.3"/>
    <row r="59" ht="15.6" customHeight="1" x14ac:dyDescent="0.3"/>
    <row r="60" ht="15.6" customHeight="1" x14ac:dyDescent="0.3"/>
    <row r="61" ht="15.6" customHeight="1" x14ac:dyDescent="0.3"/>
    <row r="62" ht="15.6" customHeight="1" x14ac:dyDescent="0.3"/>
    <row r="63" ht="15.6" customHeight="1" x14ac:dyDescent="0.3"/>
    <row r="64" ht="15.6" customHeight="1" x14ac:dyDescent="0.3"/>
    <row r="65" spans="1:1" ht="15.6" customHeight="1" x14ac:dyDescent="0.3"/>
    <row r="71" spans="1:1" ht="17.399999999999999" x14ac:dyDescent="0.4">
      <c r="A71" s="6" t="s">
        <v>315</v>
      </c>
    </row>
    <row r="90" spans="1:3" ht="15.6" x14ac:dyDescent="0.3">
      <c r="A90" s="52" t="s">
        <v>101</v>
      </c>
      <c r="B90" s="83"/>
      <c r="C90" s="84"/>
    </row>
    <row r="91" spans="1:3" ht="135" x14ac:dyDescent="0.35">
      <c r="A91" s="86" t="s">
        <v>316</v>
      </c>
      <c r="B91" s="86" t="s">
        <v>432</v>
      </c>
      <c r="C91" s="76"/>
    </row>
    <row r="92" spans="1:3" ht="45" x14ac:dyDescent="0.35">
      <c r="A92" s="86" t="s">
        <v>317</v>
      </c>
      <c r="B92" s="86" t="s">
        <v>433</v>
      </c>
      <c r="C92" s="8"/>
    </row>
    <row r="93" spans="1:3" ht="180" x14ac:dyDescent="0.3">
      <c r="A93" s="86" t="s">
        <v>318</v>
      </c>
      <c r="B93" s="86" t="s">
        <v>434</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workbookViewId="0">
      <selection activeCell="E10" sqref="E10"/>
    </sheetView>
  </sheetViews>
  <sheetFormatPr defaultColWidth="8.88671875" defaultRowHeight="15.6" x14ac:dyDescent="0.35"/>
  <cols>
    <col min="1" max="1" width="48.44140625" style="76" customWidth="1"/>
    <col min="2" max="2" width="80.109375" style="76" customWidth="1"/>
    <col min="3" max="16384" width="8.88671875" style="76"/>
  </cols>
  <sheetData>
    <row r="1" spans="1:2" ht="18" thickBot="1" x14ac:dyDescent="0.4">
      <c r="A1" s="152" t="s">
        <v>37</v>
      </c>
      <c r="B1" s="153"/>
    </row>
    <row r="2" spans="1:2" ht="16.2" thickBot="1" x14ac:dyDescent="0.4">
      <c r="A2" s="61" t="s">
        <v>38</v>
      </c>
      <c r="B2" s="62" t="s">
        <v>39</v>
      </c>
    </row>
    <row r="3" spans="1:2" x14ac:dyDescent="0.35">
      <c r="A3" s="88" t="s">
        <v>40</v>
      </c>
      <c r="B3" s="81"/>
    </row>
    <row r="4" spans="1:2" ht="40.200000000000003" thickBot="1" x14ac:dyDescent="0.4">
      <c r="A4" s="82" t="str">
        <f>'1(Data)'!A56</f>
        <v>1A) Volume and coverage of available data</v>
      </c>
      <c r="B4" s="82" t="str">
        <f>'1(Data)'!B56</f>
        <v>A good increase in data considering the already considerable holdings, especially in the black sea, which was previously a lower-represented area. Distribution within the black sea is also increased alongside volume.</v>
      </c>
    </row>
    <row r="5" spans="1:2" ht="27" thickBot="1" x14ac:dyDescent="0.4">
      <c r="A5" s="82" t="str">
        <f>'1(Data)'!A57</f>
        <v>1B) Usage of data in this quarter</v>
      </c>
      <c r="B5" s="82" t="str">
        <f>'1(Data)'!B57</f>
        <v>Relatively stable trends, though a noticeable decrease in WFS requests. Possibly due to service alterations mid-quarter (change of url would cause established links to stop working)</v>
      </c>
    </row>
    <row r="6" spans="1:2" ht="27" thickBot="1" x14ac:dyDescent="0.4">
      <c r="A6" s="89" t="s">
        <v>41</v>
      </c>
      <c r="B6" s="68"/>
    </row>
    <row r="7" spans="1:2" ht="66.599999999999994" thickBot="1" x14ac:dyDescent="0.4">
      <c r="A7" s="68" t="str">
        <f>'2(Products)'!A77</f>
        <v>2A) Volume and coverage of available data products</v>
      </c>
      <c r="B7" s="68" t="str">
        <f>'2(Products)'!B77</f>
        <v>Another good supply of habitat maps from survey - total holdings are now nearing 1000, main supply covering areas with previously lower representation.  EUSeaMap main product updated at end of phase, whilst numbers have not changed much (higher numbers due to new habitat classification systems provided), the entire coverage of the dataset was updated and refreshed. Similarly OSPAR and EOV datasets have been refreshed.
For area coverage, where numbers are given without percent they represent number of datasets represented in the region. 
Core product EUSeaMap calculated against internal Seavox Regions geographic dataset (available on request) and GSHHS world coastline calculated in World Cylindrical Equal Area. Percentages capped at 100 (possible to exceed 100% in calculations due to differing coastlines).</v>
      </c>
    </row>
    <row r="8" spans="1:2" ht="66.599999999999994" thickBot="1" x14ac:dyDescent="0.4">
      <c r="A8" s="68" t="str">
        <f>'2(Products)'!A78</f>
        <v>2B) Usage of data products in this quarter</v>
      </c>
      <c r="B8" s="68" t="str">
        <f>'2(Products)'!B78</f>
        <v>Some substantial decreases in downloads, core products (EUSeaMap and individual habitat maps) are more stable, reasons could be due to age of datasets with many core users now holding local copies. WFS requests for habitat maps from survey returning to previous stable values, core general increase appeasr to be increase in number of getcapability and describefeature requests rather than GI data requests (getfeature).</v>
      </c>
    </row>
    <row r="9" spans="1:2" ht="30.6" customHeight="1" thickBot="1" x14ac:dyDescent="0.4">
      <c r="A9" s="63" t="str">
        <f>'3(Data providers)'!A30</f>
        <v>3) Organisations supplying/ approached to supply data anad data products</v>
      </c>
      <c r="B9" s="63" t="str">
        <f>'3(Data providers)'!B30</f>
        <v>A good supply of mainly approached data from across the EU. Some data volunteerd from organisations already well aware of EMODnet SBH.</v>
      </c>
    </row>
    <row r="10" spans="1:2" ht="16.2" thickBot="1" x14ac:dyDescent="0.4">
      <c r="A10" s="64" t="str">
        <f>'4(Web services)'!A16</f>
        <v>4) Online 'Web' interfaces to access or view data</v>
      </c>
      <c r="B10" s="64" t="str">
        <f>'4(Web services)'!B16</f>
        <v>Minor change in URL as part of ongoing geoserver structural revamp.</v>
      </c>
    </row>
    <row r="11" spans="1:2" ht="27" thickBot="1" x14ac:dyDescent="0.4">
      <c r="A11" s="63" t="str">
        <f>'5(User stats)&amp;6(Use case stats)'!A141</f>
        <v>5) Statistics on information volunteered through download forms</v>
      </c>
      <c r="B11" s="63" t="str">
        <f>'5(User stats)&amp;6(Use case stats)'!B141</f>
        <v>Percentage of users volunteering information marginally higher than last quarter but not significantly. Percentage across sector and locations remains stable.</v>
      </c>
    </row>
    <row r="12" spans="1:2" ht="16.2" thickBot="1" x14ac:dyDescent="0.4">
      <c r="A12" s="64" t="str">
        <f>'5(User stats)&amp;6(Use case stats)'!A142</f>
        <v>6) Published use cases</v>
      </c>
      <c r="B12" s="64" t="str">
        <f>'5(User stats)&amp;6(Use case stats)'!B142</f>
        <v>4 new use cases published to central portal. Central poratl viewing statistics provided via the central grafana statistics. Significantly higher viewership of Mediterranean use cases this quarter - however reasoning behind this is currently unknown. Green lines represent use cases newly reported on, though not necessarily newly published.</v>
      </c>
    </row>
    <row r="13" spans="1:2" ht="16.2" thickBot="1" x14ac:dyDescent="0.4">
      <c r="A13" s="63" t="str">
        <f>'8(User friendliness)'!A76</f>
        <v>8.1) Technical monitoring</v>
      </c>
      <c r="B13" s="63" t="str">
        <f>'8(User friendliness)'!B76</f>
        <v>Latest ping shows an unusually slow response - uncertain why currently, but this will be monitored.</v>
      </c>
    </row>
    <row r="14" spans="1:2" ht="27" thickBot="1" x14ac:dyDescent="0.4">
      <c r="A14" s="64" t="str">
        <f>'8(User friendliness)'!A77</f>
        <v>8.2) Visual Harmonisation score</v>
      </c>
      <c r="B14" s="64" t="str">
        <f>'8(User friendliness)'!B77</f>
        <v>Remains consistent with previous score. Will follow secretariat's guidance on spending resource on conforming further whilst portal is retired.</v>
      </c>
    </row>
    <row r="15" spans="1:2" ht="27" thickBot="1" x14ac:dyDescent="0.4">
      <c r="A15" s="63" t="str">
        <f>'9-10-11(User stats)'!A91</f>
        <v>9) Visibility &amp; analytics for web pages</v>
      </c>
      <c r="B15" s="63" t="str">
        <f>'9-10-11(User stats)'!B91</f>
        <v>Page views generally consistent. Slight increase in Data Exchange formats, counteracting previous quarter's decline - matches well with volume of data submitted.</v>
      </c>
    </row>
    <row r="16" spans="1:2" ht="16.2" thickBot="1" x14ac:dyDescent="0.4">
      <c r="A16" s="64" t="str">
        <f>'9-10-11(User stats)'!A92</f>
        <v>10) Visibility &amp; analytics for web sections</v>
      </c>
      <c r="B16" s="64" t="str">
        <f>'9-10-11(User stats)'!B92</f>
        <v>Remains consistent for the past year.</v>
      </c>
    </row>
    <row r="17" spans="1:2" ht="40.200000000000003" thickBot="1" x14ac:dyDescent="0.4">
      <c r="A17" s="63" t="str">
        <f>'9-10-11(User stats)'!A93</f>
        <v>11) Average visit duration for web pages</v>
      </c>
      <c r="B17" s="63" t="str">
        <f>'9-10-11(User stats)'!B93</f>
        <v>Generally consistent. Time on DEF page remains high, which is a positive denoting deep reading of standards. Increase of web services pages is marginally higher, possibly users attempting to reconnect to new service URLS.</v>
      </c>
    </row>
    <row r="18" spans="1:2" x14ac:dyDescent="0.35">
      <c r="A18" s="65"/>
    </row>
    <row r="19" spans="1:2" x14ac:dyDescent="0.35">
      <c r="A19" s="4"/>
    </row>
    <row r="20" spans="1:2" x14ac:dyDescent="0.35">
      <c r="A20" s="4"/>
    </row>
    <row r="21" spans="1:2" x14ac:dyDescent="0.35">
      <c r="A21" s="4"/>
    </row>
    <row r="22" spans="1:2" x14ac:dyDescent="0.35">
      <c r="A22" s="4"/>
    </row>
    <row r="23" spans="1:2" x14ac:dyDescent="0.35">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7"/>
  <sheetViews>
    <sheetView topLeftCell="A25" zoomScaleNormal="100" workbookViewId="0">
      <selection activeCell="D47" sqref="D47"/>
    </sheetView>
  </sheetViews>
  <sheetFormatPr defaultColWidth="9.109375" defaultRowHeight="15.6" x14ac:dyDescent="0.3"/>
  <cols>
    <col min="1" max="1" width="15.88671875" style="38" customWidth="1"/>
    <col min="2" max="2" width="16.5546875" style="38" customWidth="1"/>
    <col min="3" max="3" width="14.44140625" style="38" customWidth="1"/>
    <col min="4" max="4" width="16.5546875" style="38" customWidth="1"/>
    <col min="5" max="5" width="17.88671875" style="38" customWidth="1"/>
    <col min="6" max="6" width="16.109375" style="38" customWidth="1"/>
    <col min="7" max="7" width="14.88671875" style="38" customWidth="1"/>
    <col min="8" max="8" width="15" style="38" customWidth="1"/>
    <col min="9" max="9" width="16.44140625" style="38" customWidth="1"/>
    <col min="10" max="10" width="13" style="38" customWidth="1"/>
    <col min="11" max="11" width="18.88671875" style="38" customWidth="1"/>
    <col min="12" max="13" width="14.109375" style="38" customWidth="1"/>
    <col min="14" max="14" width="15.109375" style="38" customWidth="1"/>
    <col min="15" max="16" width="16.109375" style="38" customWidth="1"/>
    <col min="17" max="17" width="19.44140625" style="38" customWidth="1"/>
    <col min="18" max="18" width="20" style="38" customWidth="1"/>
    <col min="19" max="19" width="12.109375" style="38" bestFit="1" customWidth="1"/>
    <col min="20" max="20" width="9.109375" style="38"/>
    <col min="21" max="21" width="10.109375" style="38" customWidth="1"/>
    <col min="22" max="22" width="12" style="38" customWidth="1"/>
    <col min="23" max="16384" width="9.109375" style="38"/>
  </cols>
  <sheetData>
    <row r="1" spans="1:17" ht="17.399999999999999" x14ac:dyDescent="0.3">
      <c r="A1" s="37" t="s">
        <v>42</v>
      </c>
    </row>
    <row r="2" spans="1:17" s="76" customFormat="1" x14ac:dyDescent="0.35">
      <c r="A2" s="73" t="s">
        <v>43</v>
      </c>
    </row>
    <row r="3" spans="1:17" s="76" customFormat="1" x14ac:dyDescent="0.35">
      <c r="A3" s="73" t="s">
        <v>44</v>
      </c>
    </row>
    <row r="4" spans="1:17" s="67" customFormat="1" ht="15" x14ac:dyDescent="0.35">
      <c r="A4" s="73" t="s">
        <v>45</v>
      </c>
    </row>
    <row r="5" spans="1:17" s="48" customFormat="1" x14ac:dyDescent="0.3">
      <c r="A5" s="52" t="s">
        <v>46</v>
      </c>
    </row>
    <row r="6" spans="1:17" ht="32.25" customHeight="1" x14ac:dyDescent="0.35">
      <c r="A6" s="71" t="s">
        <v>47</v>
      </c>
      <c r="B6" s="71" t="s">
        <v>48</v>
      </c>
      <c r="C6" s="71" t="s">
        <v>49</v>
      </c>
      <c r="H6" s="39"/>
      <c r="I6" s="39"/>
      <c r="J6" s="39"/>
      <c r="K6" s="39"/>
      <c r="L6" s="39"/>
      <c r="M6" s="39"/>
      <c r="N6" s="39"/>
      <c r="O6" s="39"/>
      <c r="P6" s="39"/>
      <c r="Q6" s="39"/>
    </row>
    <row r="7" spans="1:17" ht="18" customHeight="1" x14ac:dyDescent="0.3">
      <c r="A7" s="98">
        <v>44484</v>
      </c>
      <c r="B7" s="40" t="s">
        <v>319</v>
      </c>
      <c r="C7" s="40" t="s">
        <v>13</v>
      </c>
      <c r="E7" s="39"/>
      <c r="F7" s="39"/>
      <c r="G7" s="39"/>
      <c r="H7" s="39"/>
      <c r="I7" s="39"/>
      <c r="J7" s="39"/>
      <c r="K7" s="39"/>
      <c r="L7" s="39"/>
      <c r="M7" s="39"/>
      <c r="N7" s="39"/>
      <c r="O7" s="39"/>
      <c r="P7" s="39"/>
      <c r="Q7" s="39"/>
    </row>
    <row r="8" spans="1:17" x14ac:dyDescent="0.3">
      <c r="B8" s="91"/>
      <c r="C8" s="91"/>
      <c r="D8" s="91"/>
    </row>
    <row r="9" spans="1:17" ht="75" x14ac:dyDescent="0.35">
      <c r="A9" s="25" t="s">
        <v>50</v>
      </c>
      <c r="B9" s="30" t="s">
        <v>51</v>
      </c>
      <c r="C9" s="30" t="s">
        <v>52</v>
      </c>
      <c r="D9" s="30" t="s">
        <v>53</v>
      </c>
      <c r="E9" s="30" t="s">
        <v>54</v>
      </c>
    </row>
    <row r="10" spans="1:17" x14ac:dyDescent="0.3">
      <c r="A10" s="41" t="s">
        <v>14</v>
      </c>
      <c r="B10" s="43">
        <v>476236</v>
      </c>
      <c r="C10" s="94">
        <v>473295</v>
      </c>
      <c r="D10" s="97">
        <f>(B10-C10)/C10</f>
        <v>6.2138835187356724E-3</v>
      </c>
      <c r="E10" s="43">
        <v>0.82</v>
      </c>
    </row>
    <row r="11" spans="1:17" x14ac:dyDescent="0.3">
      <c r="A11" s="41"/>
      <c r="B11" s="43"/>
      <c r="C11" s="43"/>
      <c r="D11" s="43"/>
      <c r="E11" s="43"/>
    </row>
    <row r="12" spans="1:17" x14ac:dyDescent="0.3">
      <c r="A12" s="41"/>
      <c r="B12" s="43"/>
      <c r="C12" s="43"/>
      <c r="D12" s="43"/>
      <c r="E12" s="43"/>
    </row>
    <row r="13" spans="1:17" x14ac:dyDescent="0.3">
      <c r="A13" s="41"/>
      <c r="B13" s="43"/>
      <c r="C13" s="43"/>
      <c r="D13" s="43"/>
      <c r="E13" s="43"/>
    </row>
    <row r="14" spans="1:17" x14ac:dyDescent="0.3">
      <c r="A14" s="41"/>
      <c r="B14" s="43"/>
      <c r="C14" s="43"/>
      <c r="D14" s="43"/>
      <c r="E14" s="43"/>
    </row>
    <row r="15" spans="1:17" x14ac:dyDescent="0.3">
      <c r="A15" s="41"/>
      <c r="B15" s="43"/>
      <c r="C15" s="43"/>
      <c r="D15" s="43"/>
      <c r="E15" s="43"/>
    </row>
    <row r="16" spans="1:17" x14ac:dyDescent="0.3">
      <c r="A16" s="41"/>
      <c r="B16" s="43"/>
      <c r="C16" s="43"/>
      <c r="D16" s="43"/>
      <c r="E16" s="43"/>
    </row>
    <row r="17" spans="1:17" x14ac:dyDescent="0.3">
      <c r="A17" s="41"/>
      <c r="B17" s="43"/>
      <c r="C17" s="43"/>
      <c r="D17" s="43"/>
      <c r="E17" s="43"/>
    </row>
    <row r="18" spans="1:17" customFormat="1" ht="14.4" x14ac:dyDescent="0.3"/>
    <row r="19" spans="1:17" customFormat="1" ht="17.399999999999999" x14ac:dyDescent="0.4">
      <c r="B19" s="154" t="s">
        <v>55</v>
      </c>
      <c r="C19" s="155"/>
      <c r="D19" s="155"/>
      <c r="E19" s="155"/>
      <c r="F19" s="155"/>
      <c r="G19" s="155"/>
      <c r="H19" s="155"/>
      <c r="I19" s="155"/>
      <c r="J19" s="155"/>
      <c r="K19" s="155"/>
      <c r="L19" s="155"/>
      <c r="M19" s="155"/>
      <c r="N19" s="155"/>
      <c r="O19" s="155"/>
      <c r="P19" s="155"/>
      <c r="Q19" s="155"/>
    </row>
    <row r="20" spans="1:17" customFormat="1" ht="15" x14ac:dyDescent="0.35">
      <c r="B20" s="156" t="s">
        <v>56</v>
      </c>
      <c r="C20" s="157"/>
      <c r="D20" s="156" t="s">
        <v>57</v>
      </c>
      <c r="E20" s="157"/>
      <c r="F20" s="156" t="s">
        <v>58</v>
      </c>
      <c r="G20" s="157"/>
      <c r="H20" s="156" t="s">
        <v>59</v>
      </c>
      <c r="I20" s="157"/>
      <c r="J20" s="156" t="s">
        <v>60</v>
      </c>
      <c r="K20" s="157"/>
      <c r="L20" s="156" t="s">
        <v>61</v>
      </c>
      <c r="M20" s="157"/>
      <c r="N20" s="156" t="s">
        <v>62</v>
      </c>
      <c r="O20" s="157"/>
      <c r="P20" s="156" t="s">
        <v>63</v>
      </c>
      <c r="Q20" s="157"/>
    </row>
    <row r="21" spans="1:17" customFormat="1" ht="60" x14ac:dyDescent="0.35">
      <c r="A21" s="25" t="s">
        <v>64</v>
      </c>
      <c r="B21" s="5" t="s">
        <v>65</v>
      </c>
      <c r="C21" s="5" t="s">
        <v>66</v>
      </c>
      <c r="D21" s="5" t="s">
        <v>65</v>
      </c>
      <c r="E21" s="5" t="s">
        <v>66</v>
      </c>
      <c r="F21" s="5" t="s">
        <v>65</v>
      </c>
      <c r="G21" s="5" t="s">
        <v>66</v>
      </c>
      <c r="H21" s="5" t="s">
        <v>65</v>
      </c>
      <c r="I21" s="5" t="s">
        <v>66</v>
      </c>
      <c r="J21" s="5" t="s">
        <v>65</v>
      </c>
      <c r="K21" s="5" t="s">
        <v>66</v>
      </c>
      <c r="L21" s="5" t="s">
        <v>65</v>
      </c>
      <c r="M21" s="5" t="s">
        <v>66</v>
      </c>
      <c r="N21" s="5" t="s">
        <v>65</v>
      </c>
      <c r="O21" s="5" t="s">
        <v>66</v>
      </c>
      <c r="P21" s="5" t="s">
        <v>65</v>
      </c>
      <c r="Q21" s="5" t="s">
        <v>66</v>
      </c>
    </row>
    <row r="22" spans="1:17" customFormat="1" ht="15" x14ac:dyDescent="0.3">
      <c r="A22" s="41" t="s">
        <v>14</v>
      </c>
      <c r="B22" s="42">
        <v>236019</v>
      </c>
      <c r="C22" s="96">
        <f>(B22-'[1]1(Data)'!$B$22)/'[1]1(Data)'!$B$22</f>
        <v>3.1537294338163102E-3</v>
      </c>
      <c r="D22" s="42">
        <v>3774</v>
      </c>
      <c r="E22" s="96">
        <f>(D22-'[1]1(Data)'!D22)/'[1]1(Data)'!D22</f>
        <v>0</v>
      </c>
      <c r="F22" s="42">
        <v>116721</v>
      </c>
      <c r="G22" s="96">
        <f>(F22-'[1]1(Data)'!F22)/'[1]1(Data)'!F22</f>
        <v>1.6034262136682943E-2</v>
      </c>
      <c r="H22" s="42">
        <v>4385</v>
      </c>
      <c r="I22" s="96">
        <f>(H22-'[1]1(Data)'!H22)/'[1]1(Data)'!H22</f>
        <v>8.8629592850049649E-2</v>
      </c>
      <c r="J22" s="42">
        <v>45219</v>
      </c>
      <c r="K22" s="96">
        <f>(J22-'[1]1(Data)'!J22)/'[1]1(Data)'!J22</f>
        <v>0</v>
      </c>
      <c r="L22" s="42">
        <v>70118</v>
      </c>
      <c r="M22" s="96">
        <f>(L22-'[1]1(Data)'!L22)/'[1]1(Data)'!L22</f>
        <v>0</v>
      </c>
      <c r="N22" s="42">
        <v>0</v>
      </c>
      <c r="O22" s="96">
        <v>0</v>
      </c>
      <c r="P22" s="42">
        <v>0</v>
      </c>
      <c r="Q22" s="96">
        <v>0</v>
      </c>
    </row>
    <row r="23" spans="1:17" customFormat="1" ht="15" x14ac:dyDescent="0.3">
      <c r="A23" s="41"/>
      <c r="B23" s="42"/>
      <c r="C23" s="42"/>
      <c r="D23" s="42"/>
      <c r="E23" s="42"/>
      <c r="F23" s="42"/>
      <c r="G23" s="42"/>
      <c r="H23" s="42"/>
      <c r="I23" s="42"/>
      <c r="J23" s="42"/>
      <c r="K23" s="42"/>
      <c r="L23" s="42"/>
      <c r="M23" s="42"/>
      <c r="N23" s="42"/>
      <c r="O23" s="42"/>
      <c r="P23" s="42"/>
      <c r="Q23" s="42"/>
    </row>
    <row r="24" spans="1:17" customFormat="1" ht="15" x14ac:dyDescent="0.3">
      <c r="A24" s="41"/>
      <c r="B24" s="42"/>
      <c r="C24" s="42"/>
      <c r="D24" s="42"/>
      <c r="E24" s="42"/>
      <c r="F24" s="42"/>
      <c r="G24" s="42"/>
      <c r="H24" s="42"/>
      <c r="I24" s="42"/>
      <c r="J24" s="42"/>
      <c r="K24" s="42"/>
      <c r="L24" s="42"/>
      <c r="M24" s="42"/>
      <c r="N24" s="42"/>
      <c r="O24" s="42"/>
      <c r="P24" s="42"/>
      <c r="Q24" s="42"/>
    </row>
    <row r="25" spans="1:17" customFormat="1" ht="15" x14ac:dyDescent="0.3">
      <c r="A25" s="41"/>
      <c r="B25" s="42"/>
      <c r="C25" s="42"/>
      <c r="D25" s="42"/>
      <c r="E25" s="42"/>
      <c r="F25" s="42"/>
      <c r="G25" s="42"/>
      <c r="H25" s="42"/>
      <c r="I25" s="42"/>
      <c r="J25" s="42"/>
      <c r="K25" s="42"/>
      <c r="L25" s="42"/>
      <c r="M25" s="42"/>
      <c r="N25" s="42"/>
      <c r="O25" s="42"/>
      <c r="P25" s="42"/>
      <c r="Q25" s="42"/>
    </row>
    <row r="26" spans="1:17" customFormat="1" ht="15" x14ac:dyDescent="0.3">
      <c r="A26" s="41"/>
      <c r="B26" s="42"/>
      <c r="C26" s="42"/>
      <c r="D26" s="42"/>
      <c r="E26" s="42"/>
      <c r="F26" s="42"/>
      <c r="G26" s="42"/>
      <c r="H26" s="42"/>
      <c r="I26" s="42"/>
      <c r="J26" s="42"/>
      <c r="K26" s="42"/>
      <c r="L26" s="42"/>
      <c r="M26" s="42"/>
      <c r="N26" s="42"/>
      <c r="O26" s="42"/>
      <c r="P26" s="42"/>
      <c r="Q26" s="42"/>
    </row>
    <row r="27" spans="1:17" customFormat="1" ht="15" x14ac:dyDescent="0.3">
      <c r="A27" s="41"/>
      <c r="B27" s="42"/>
      <c r="C27" s="42"/>
      <c r="D27" s="42"/>
      <c r="E27" s="42"/>
      <c r="F27" s="42"/>
      <c r="G27" s="42"/>
      <c r="H27" s="42"/>
      <c r="I27" s="42"/>
      <c r="J27" s="42"/>
      <c r="K27" s="42"/>
      <c r="L27" s="42"/>
      <c r="M27" s="42"/>
      <c r="N27" s="42"/>
      <c r="O27" s="42"/>
      <c r="P27" s="42"/>
      <c r="Q27" s="42"/>
    </row>
    <row r="28" spans="1:17" customFormat="1" ht="15" x14ac:dyDescent="0.3">
      <c r="A28" s="41"/>
      <c r="B28" s="42"/>
      <c r="C28" s="42"/>
      <c r="D28" s="42"/>
      <c r="E28" s="42"/>
      <c r="F28" s="42"/>
      <c r="G28" s="42"/>
      <c r="H28" s="42"/>
      <c r="I28" s="42"/>
      <c r="J28" s="42"/>
      <c r="K28" s="42"/>
      <c r="L28" s="42"/>
      <c r="M28" s="42"/>
      <c r="N28" s="42"/>
      <c r="O28" s="42"/>
      <c r="P28" s="42"/>
      <c r="Q28" s="42"/>
    </row>
    <row r="29" spans="1:17" customFormat="1" ht="15" x14ac:dyDescent="0.3">
      <c r="A29" s="41"/>
      <c r="B29" s="42"/>
      <c r="C29" s="42"/>
      <c r="D29" s="42"/>
      <c r="E29" s="42"/>
      <c r="F29" s="42"/>
      <c r="G29" s="42"/>
      <c r="H29" s="42"/>
      <c r="I29" s="42"/>
      <c r="J29" s="42"/>
      <c r="K29" s="42"/>
      <c r="L29" s="42"/>
      <c r="M29" s="42"/>
      <c r="N29" s="42"/>
      <c r="O29" s="42"/>
      <c r="P29" s="42"/>
      <c r="Q29" s="42"/>
    </row>
    <row r="30" spans="1:17" s="44" customFormat="1" ht="15" x14ac:dyDescent="0.3">
      <c r="A30" s="49" t="s">
        <v>67</v>
      </c>
    </row>
    <row r="31" spans="1:17" x14ac:dyDescent="0.3">
      <c r="A31" s="47" t="s">
        <v>68</v>
      </c>
      <c r="B31" s="44"/>
      <c r="C31" s="44"/>
      <c r="D31" s="44"/>
      <c r="E31" s="44"/>
      <c r="F31" s="44"/>
      <c r="G31" s="44"/>
    </row>
    <row r="32" spans="1:17" x14ac:dyDescent="0.3">
      <c r="A32" s="47" t="s">
        <v>69</v>
      </c>
      <c r="B32" s="44"/>
      <c r="C32" s="44"/>
      <c r="D32" s="44"/>
      <c r="E32" s="44"/>
      <c r="F32" s="44"/>
      <c r="G32" s="44"/>
    </row>
    <row r="33" spans="1:18" x14ac:dyDescent="0.3">
      <c r="A33" s="47" t="s">
        <v>70</v>
      </c>
      <c r="B33" s="44"/>
      <c r="C33" s="44"/>
      <c r="D33" s="44"/>
      <c r="E33" s="44"/>
      <c r="F33" s="44"/>
      <c r="G33" s="44"/>
    </row>
    <row r="34" spans="1:18" x14ac:dyDescent="0.3">
      <c r="A34" s="47" t="s">
        <v>71</v>
      </c>
      <c r="B34" s="44"/>
      <c r="C34" s="44"/>
      <c r="D34" s="44"/>
      <c r="E34" s="44"/>
      <c r="F34" s="44"/>
      <c r="G34" s="44"/>
    </row>
    <row r="35" spans="1:18" x14ac:dyDescent="0.3">
      <c r="A35" s="47" t="s">
        <v>72</v>
      </c>
      <c r="B35" s="44"/>
      <c r="C35" s="44"/>
      <c r="D35" s="44"/>
      <c r="E35" s="44"/>
      <c r="F35" s="44"/>
      <c r="G35" s="44"/>
    </row>
    <row r="36" spans="1:18" x14ac:dyDescent="0.3">
      <c r="A36" s="47" t="s">
        <v>73</v>
      </c>
      <c r="B36" s="44"/>
      <c r="C36" s="44"/>
      <c r="D36" s="44"/>
      <c r="E36" s="44"/>
      <c r="F36" s="44"/>
      <c r="G36" s="44"/>
    </row>
    <row r="37" spans="1:18" x14ac:dyDescent="0.3">
      <c r="A37" s="47" t="s">
        <v>74</v>
      </c>
      <c r="B37" s="44"/>
      <c r="C37" s="44"/>
      <c r="D37" s="44"/>
      <c r="E37" s="44"/>
      <c r="F37" s="44"/>
      <c r="G37" s="44"/>
    </row>
    <row r="38" spans="1:18" x14ac:dyDescent="0.3">
      <c r="A38" s="47" t="s">
        <v>75</v>
      </c>
    </row>
    <row r="39" spans="1:18" x14ac:dyDescent="0.3">
      <c r="A39" s="47" t="s">
        <v>76</v>
      </c>
    </row>
    <row r="41" spans="1:18" x14ac:dyDescent="0.3">
      <c r="A41" s="45"/>
      <c r="B41" s="44"/>
      <c r="C41" s="44"/>
      <c r="D41" s="44"/>
      <c r="E41" s="44"/>
      <c r="F41" s="44"/>
      <c r="G41" s="44"/>
    </row>
    <row r="42" spans="1:18" s="48" customFormat="1" x14ac:dyDescent="0.3">
      <c r="A42" s="52" t="s">
        <v>77</v>
      </c>
    </row>
    <row r="43" spans="1:18" ht="45" x14ac:dyDescent="0.35">
      <c r="A43" s="53" t="s">
        <v>47</v>
      </c>
      <c r="B43" s="71" t="s">
        <v>48</v>
      </c>
      <c r="C43" s="71" t="s">
        <v>78</v>
      </c>
      <c r="J43" s="44"/>
      <c r="K43" s="44"/>
      <c r="L43" s="44"/>
      <c r="M43" s="44"/>
      <c r="N43" s="44"/>
      <c r="O43" s="44"/>
      <c r="P43" s="44"/>
      <c r="Q43" s="44"/>
      <c r="R43" s="39"/>
    </row>
    <row r="44" spans="1:18" ht="18" customHeight="1" x14ac:dyDescent="0.3">
      <c r="A44" s="98">
        <v>44484</v>
      </c>
      <c r="B44" s="40" t="s">
        <v>319</v>
      </c>
      <c r="C44" s="40" t="s">
        <v>320</v>
      </c>
      <c r="J44" s="44"/>
      <c r="K44" s="44"/>
      <c r="L44" s="44"/>
      <c r="M44" s="44"/>
      <c r="N44" s="44"/>
      <c r="O44" s="44"/>
      <c r="P44" s="46"/>
    </row>
    <row r="45" spans="1:18" ht="15.6" customHeight="1" x14ac:dyDescent="0.35">
      <c r="C45" s="156" t="s">
        <v>79</v>
      </c>
      <c r="D45" s="158"/>
      <c r="E45" s="158"/>
      <c r="F45" s="158"/>
      <c r="G45" s="157"/>
      <c r="H45" s="156" t="s">
        <v>80</v>
      </c>
      <c r="I45" s="158"/>
      <c r="J45" s="158"/>
      <c r="K45" s="158"/>
      <c r="L45" s="158"/>
      <c r="M45" s="158"/>
      <c r="N45" s="158"/>
      <c r="O45" s="158"/>
      <c r="P45" s="157"/>
    </row>
    <row r="46" spans="1:18" ht="75" x14ac:dyDescent="0.35">
      <c r="A46" s="25" t="s">
        <v>81</v>
      </c>
      <c r="B46" s="25" t="s">
        <v>82</v>
      </c>
      <c r="C46" s="5" t="s">
        <v>83</v>
      </c>
      <c r="D46" s="5" t="s">
        <v>84</v>
      </c>
      <c r="E46" s="5" t="s">
        <v>85</v>
      </c>
      <c r="F46" s="5" t="s">
        <v>86</v>
      </c>
      <c r="G46" s="72" t="s">
        <v>87</v>
      </c>
      <c r="H46" s="5" t="s">
        <v>88</v>
      </c>
      <c r="I46" s="5" t="s">
        <v>89</v>
      </c>
      <c r="J46" s="72" t="s">
        <v>90</v>
      </c>
      <c r="K46" s="5" t="s">
        <v>91</v>
      </c>
      <c r="L46" s="5" t="s">
        <v>92</v>
      </c>
      <c r="M46" s="72" t="s">
        <v>93</v>
      </c>
      <c r="N46" s="5" t="s">
        <v>94</v>
      </c>
      <c r="O46" s="5" t="s">
        <v>95</v>
      </c>
      <c r="P46" s="72" t="s">
        <v>96</v>
      </c>
    </row>
    <row r="47" spans="1:18" ht="30" x14ac:dyDescent="0.3">
      <c r="A47" s="41" t="s">
        <v>14</v>
      </c>
      <c r="B47" s="44" t="s">
        <v>321</v>
      </c>
      <c r="C47" s="42" t="s">
        <v>322</v>
      </c>
      <c r="D47" s="42">
        <v>3.5640000000000001</v>
      </c>
      <c r="E47" s="42">
        <v>18084227</v>
      </c>
      <c r="F47" s="42">
        <v>21069256</v>
      </c>
      <c r="G47" s="95">
        <f>(E47-F47)/F47</f>
        <v>-0.14167700083951706</v>
      </c>
      <c r="H47" s="42">
        <v>725760</v>
      </c>
      <c r="I47" s="42">
        <v>930453</v>
      </c>
      <c r="J47" s="95">
        <f>(H47-I47)/I47</f>
        <v>-0.21999284219622056</v>
      </c>
      <c r="K47" s="42">
        <v>4189912</v>
      </c>
      <c r="L47" s="42">
        <v>4787763</v>
      </c>
      <c r="M47" s="95">
        <f>(K47-L47)/L47</f>
        <v>-0.12487063373855389</v>
      </c>
      <c r="N47" s="42">
        <v>145</v>
      </c>
      <c r="O47" s="42">
        <v>201</v>
      </c>
      <c r="P47" s="95">
        <f>(N47-O47)/O47</f>
        <v>-0.27860696517412936</v>
      </c>
    </row>
    <row r="48" spans="1:18" ht="14.1" customHeight="1" x14ac:dyDescent="0.3">
      <c r="A48" s="47" t="s">
        <v>97</v>
      </c>
      <c r="B48" s="93"/>
      <c r="C48" s="93"/>
      <c r="D48" s="93"/>
      <c r="E48" s="93"/>
      <c r="F48" s="93"/>
      <c r="G48" s="93"/>
      <c r="H48" s="93"/>
      <c r="I48" s="93"/>
      <c r="J48" s="93"/>
      <c r="K48" s="93"/>
      <c r="L48" s="93"/>
      <c r="M48" s="93"/>
      <c r="N48" s="93"/>
      <c r="O48" s="93"/>
      <c r="P48" s="93"/>
    </row>
    <row r="49" spans="1:3" s="44" customFormat="1" ht="15" x14ac:dyDescent="0.3">
      <c r="A49" s="47" t="s">
        <v>98</v>
      </c>
      <c r="B49" s="47"/>
      <c r="C49" s="47"/>
    </row>
    <row r="50" spans="1:3" s="44" customFormat="1" ht="15" x14ac:dyDescent="0.3">
      <c r="A50" s="47" t="s">
        <v>99</v>
      </c>
      <c r="B50" s="47"/>
      <c r="C50" s="47"/>
    </row>
    <row r="51" spans="1:3" s="44" customFormat="1" ht="15" x14ac:dyDescent="0.3">
      <c r="A51" s="47" t="s">
        <v>100</v>
      </c>
      <c r="B51" s="47"/>
      <c r="C51" s="47"/>
    </row>
    <row r="52" spans="1:3" s="44" customFormat="1" ht="15" x14ac:dyDescent="0.3">
      <c r="A52" s="47"/>
      <c r="B52" s="47"/>
      <c r="C52" s="47"/>
    </row>
    <row r="55" spans="1:3" x14ac:dyDescent="0.3">
      <c r="A55" s="52" t="s">
        <v>101</v>
      </c>
      <c r="B55" s="83"/>
      <c r="C55" s="84"/>
    </row>
    <row r="56" spans="1:3" s="76" customFormat="1" ht="42.6" customHeight="1" x14ac:dyDescent="0.35">
      <c r="A56" s="86" t="s">
        <v>102</v>
      </c>
      <c r="B56" s="86" t="s">
        <v>423</v>
      </c>
      <c r="C56" s="32"/>
    </row>
    <row r="57" spans="1:3" s="76" customFormat="1" ht="67.650000000000006" customHeight="1" x14ac:dyDescent="0.35">
      <c r="A57" s="86" t="s">
        <v>103</v>
      </c>
      <c r="B57" s="86" t="s">
        <v>424</v>
      </c>
      <c r="C57" s="32"/>
    </row>
  </sheetData>
  <mergeCells count="11">
    <mergeCell ref="B19:Q19"/>
    <mergeCell ref="D20:E20"/>
    <mergeCell ref="B20:C20"/>
    <mergeCell ref="C45:G45"/>
    <mergeCell ref="N20:O20"/>
    <mergeCell ref="L20:M20"/>
    <mergeCell ref="J20:K20"/>
    <mergeCell ref="H20:I20"/>
    <mergeCell ref="F20:G20"/>
    <mergeCell ref="H45:P45"/>
    <mergeCell ref="P20:Q20"/>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8"/>
  <sheetViews>
    <sheetView topLeftCell="A22" zoomScale="85" zoomScaleNormal="85" workbookViewId="0">
      <selection activeCell="B37" sqref="B37"/>
    </sheetView>
  </sheetViews>
  <sheetFormatPr defaultColWidth="8.88671875" defaultRowHeight="15.6" x14ac:dyDescent="0.35"/>
  <cols>
    <col min="1" max="1" width="71.6640625" style="76" customWidth="1"/>
    <col min="2" max="2" width="78.5546875" style="76" customWidth="1"/>
    <col min="3" max="3" width="17.5546875" style="76" customWidth="1"/>
    <col min="4" max="4" width="21.44140625" style="76" customWidth="1"/>
    <col min="5" max="5" width="14.44140625" style="76" customWidth="1"/>
    <col min="6" max="6" width="14.5546875" style="76" bestFit="1" customWidth="1"/>
    <col min="7" max="7" width="22.5546875" style="76" customWidth="1"/>
    <col min="8" max="8" width="15.5546875" style="76" customWidth="1"/>
    <col min="9" max="9" width="17.88671875" style="76" customWidth="1"/>
    <col min="10" max="10" width="14.44140625" style="76" customWidth="1"/>
    <col min="11" max="11" width="15.5546875" style="76" customWidth="1"/>
    <col min="12" max="14" width="15.109375" style="76" customWidth="1"/>
    <col min="15" max="15" width="14.88671875" style="76" customWidth="1"/>
    <col min="16" max="17" width="15.109375" style="76" customWidth="1"/>
    <col min="18" max="18" width="16.109375" style="76" customWidth="1"/>
    <col min="19" max="19" width="17.5546875" style="76" customWidth="1"/>
    <col min="20" max="20" width="14.44140625" style="76" customWidth="1"/>
    <col min="21" max="21" width="17.5546875" style="76" customWidth="1"/>
    <col min="22" max="16384" width="8.88671875" style="76"/>
  </cols>
  <sheetData>
    <row r="1" spans="1:13" ht="17.399999999999999" x14ac:dyDescent="0.35">
      <c r="A1" s="15" t="s">
        <v>104</v>
      </c>
      <c r="B1" s="15"/>
      <c r="C1" s="15"/>
      <c r="D1" s="16"/>
      <c r="E1" s="16"/>
      <c r="F1" s="16"/>
      <c r="G1" s="16"/>
      <c r="H1" s="16"/>
      <c r="I1" s="16"/>
      <c r="J1" s="16"/>
      <c r="K1" s="16"/>
      <c r="L1" s="16"/>
      <c r="M1" s="16"/>
    </row>
    <row r="2" spans="1:13" ht="17.399999999999999" x14ac:dyDescent="0.35">
      <c r="A2" s="73" t="s">
        <v>105</v>
      </c>
      <c r="B2" s="15"/>
      <c r="C2" s="15"/>
      <c r="D2" s="16"/>
      <c r="E2" s="16"/>
      <c r="F2" s="16"/>
      <c r="G2" s="16"/>
      <c r="H2" s="16"/>
      <c r="I2" s="16"/>
      <c r="J2" s="16"/>
      <c r="K2" s="16"/>
      <c r="L2" s="16"/>
      <c r="M2" s="16"/>
    </row>
    <row r="3" spans="1:13" ht="17.399999999999999" x14ac:dyDescent="0.35">
      <c r="A3" s="73" t="s">
        <v>44</v>
      </c>
      <c r="B3" s="15"/>
      <c r="C3" s="15"/>
      <c r="D3" s="16"/>
      <c r="E3" s="16"/>
      <c r="F3" s="16"/>
      <c r="G3" s="16"/>
      <c r="H3" s="16"/>
      <c r="I3" s="16"/>
      <c r="J3" s="16"/>
      <c r="K3" s="16"/>
      <c r="L3" s="16"/>
      <c r="M3" s="16"/>
    </row>
    <row r="4" spans="1:13" s="67" customFormat="1" ht="15" x14ac:dyDescent="0.35">
      <c r="A4" s="73" t="s">
        <v>45</v>
      </c>
    </row>
    <row r="5" spans="1:13" s="48" customFormat="1" x14ac:dyDescent="0.3">
      <c r="A5" s="52" t="s">
        <v>106</v>
      </c>
    </row>
    <row r="6" spans="1:13" ht="60" x14ac:dyDescent="0.35">
      <c r="A6" s="71" t="s">
        <v>47</v>
      </c>
      <c r="B6" s="71" t="s">
        <v>48</v>
      </c>
      <c r="C6" s="54" t="s">
        <v>107</v>
      </c>
      <c r="D6" s="54" t="s">
        <v>108</v>
      </c>
      <c r="F6" s="29"/>
      <c r="G6" s="29"/>
      <c r="H6" s="29"/>
      <c r="I6" s="29"/>
      <c r="J6" s="29"/>
      <c r="K6" s="29"/>
      <c r="L6" s="29"/>
      <c r="M6" s="29"/>
    </row>
    <row r="7" spans="1:13" x14ac:dyDescent="0.35">
      <c r="A7" s="98">
        <v>44484</v>
      </c>
      <c r="B7" s="40" t="s">
        <v>319</v>
      </c>
      <c r="C7" s="55">
        <v>60</v>
      </c>
      <c r="D7" s="56">
        <v>1066</v>
      </c>
      <c r="F7" s="29"/>
      <c r="G7" s="29"/>
      <c r="H7" s="29"/>
      <c r="I7" s="29"/>
      <c r="J7" s="29"/>
      <c r="K7" s="29"/>
      <c r="L7" s="29"/>
      <c r="M7" s="29"/>
    </row>
    <row r="8" spans="1:13" x14ac:dyDescent="0.35">
      <c r="A8" s="29"/>
      <c r="B8" s="29"/>
      <c r="C8" s="29"/>
      <c r="D8" s="29"/>
      <c r="E8" s="29"/>
      <c r="F8" s="29"/>
      <c r="G8" s="29"/>
    </row>
    <row r="9" spans="1:13" ht="75" x14ac:dyDescent="0.35">
      <c r="A9" s="25" t="s">
        <v>50</v>
      </c>
      <c r="B9" s="57" t="s">
        <v>109</v>
      </c>
      <c r="C9" s="57" t="s">
        <v>110</v>
      </c>
      <c r="D9" s="57" t="s">
        <v>111</v>
      </c>
      <c r="E9" s="51" t="s">
        <v>112</v>
      </c>
      <c r="F9" s="51" t="s">
        <v>113</v>
      </c>
      <c r="G9" s="30" t="s">
        <v>114</v>
      </c>
      <c r="H9" s="30" t="s">
        <v>115</v>
      </c>
    </row>
    <row r="10" spans="1:13" x14ac:dyDescent="0.35">
      <c r="A10" s="28" t="s">
        <v>319</v>
      </c>
      <c r="B10" s="102" t="s">
        <v>466</v>
      </c>
      <c r="C10" s="187">
        <v>44466</v>
      </c>
      <c r="D10" s="28" t="s">
        <v>336</v>
      </c>
      <c r="E10" s="12">
        <v>12</v>
      </c>
      <c r="F10" s="12">
        <v>3</v>
      </c>
      <c r="G10" s="104">
        <f>12/3</f>
        <v>4</v>
      </c>
      <c r="H10" s="105">
        <v>28.4</v>
      </c>
    </row>
    <row r="11" spans="1:13" x14ac:dyDescent="0.35">
      <c r="A11" s="28" t="s">
        <v>17</v>
      </c>
      <c r="B11" s="102" t="s">
        <v>323</v>
      </c>
      <c r="C11" s="187">
        <v>43229</v>
      </c>
      <c r="D11" s="28" t="s">
        <v>336</v>
      </c>
      <c r="E11" s="12">
        <v>6</v>
      </c>
      <c r="F11" s="12">
        <v>6</v>
      </c>
      <c r="G11" s="12">
        <v>0</v>
      </c>
      <c r="H11" s="162">
        <v>16.5</v>
      </c>
    </row>
    <row r="12" spans="1:13" ht="28.8" x14ac:dyDescent="0.35">
      <c r="A12" s="28" t="s">
        <v>17</v>
      </c>
      <c r="B12" s="102" t="s">
        <v>324</v>
      </c>
      <c r="C12" s="187">
        <v>43594</v>
      </c>
      <c r="D12" s="28" t="s">
        <v>337</v>
      </c>
      <c r="E12" s="12">
        <v>16</v>
      </c>
      <c r="F12" s="12">
        <v>15</v>
      </c>
      <c r="G12" s="104">
        <f>1/15</f>
        <v>6.6666666666666666E-2</v>
      </c>
      <c r="H12" s="163"/>
    </row>
    <row r="13" spans="1:13" x14ac:dyDescent="0.35">
      <c r="A13" s="28" t="s">
        <v>17</v>
      </c>
      <c r="B13" s="102" t="s">
        <v>325</v>
      </c>
      <c r="C13" s="188" t="s">
        <v>340</v>
      </c>
      <c r="D13" s="28" t="s">
        <v>337</v>
      </c>
      <c r="E13" s="12">
        <v>8</v>
      </c>
      <c r="F13" s="12">
        <v>8</v>
      </c>
      <c r="G13" s="12">
        <v>0</v>
      </c>
      <c r="H13" s="163"/>
    </row>
    <row r="14" spans="1:13" x14ac:dyDescent="0.35">
      <c r="A14" s="28" t="s">
        <v>17</v>
      </c>
      <c r="B14" s="100" t="s">
        <v>326</v>
      </c>
      <c r="C14" s="106">
        <v>44466</v>
      </c>
      <c r="D14" s="28" t="s">
        <v>336</v>
      </c>
      <c r="E14" s="12">
        <v>23</v>
      </c>
      <c r="F14" s="12">
        <v>23</v>
      </c>
      <c r="G14" s="12">
        <v>0</v>
      </c>
      <c r="H14" s="164"/>
    </row>
    <row r="15" spans="1:13" x14ac:dyDescent="0.35">
      <c r="A15" s="28" t="s">
        <v>22</v>
      </c>
      <c r="B15" s="100" t="s">
        <v>327</v>
      </c>
      <c r="C15" s="106">
        <v>43601</v>
      </c>
      <c r="D15" s="28" t="s">
        <v>336</v>
      </c>
      <c r="E15" s="12">
        <v>1</v>
      </c>
      <c r="F15" s="12">
        <v>1</v>
      </c>
      <c r="G15" s="12">
        <v>0</v>
      </c>
      <c r="H15" s="105">
        <v>0.12</v>
      </c>
    </row>
    <row r="16" spans="1:13" ht="28.8" x14ac:dyDescent="0.35">
      <c r="A16" s="28" t="s">
        <v>319</v>
      </c>
      <c r="B16" s="100" t="s">
        <v>464</v>
      </c>
      <c r="C16" s="28" t="s">
        <v>340</v>
      </c>
      <c r="D16" s="28" t="s">
        <v>338</v>
      </c>
      <c r="E16" s="12">
        <v>955</v>
      </c>
      <c r="F16" s="12">
        <v>925</v>
      </c>
      <c r="G16" s="104">
        <f>30/F16</f>
        <v>3.2432432432432434E-2</v>
      </c>
      <c r="H16" s="105">
        <v>2.38</v>
      </c>
    </row>
    <row r="17" spans="1:17" x14ac:dyDescent="0.35">
      <c r="A17" s="28" t="s">
        <v>319</v>
      </c>
      <c r="B17" s="100" t="s">
        <v>461</v>
      </c>
      <c r="C17" s="28" t="s">
        <v>340</v>
      </c>
      <c r="D17" s="28" t="s">
        <v>338</v>
      </c>
      <c r="E17" s="12">
        <v>84</v>
      </c>
      <c r="F17" s="12">
        <v>84</v>
      </c>
      <c r="G17" s="12">
        <v>0</v>
      </c>
      <c r="H17" s="105">
        <v>0.05</v>
      </c>
    </row>
    <row r="18" spans="1:17" x14ac:dyDescent="0.35">
      <c r="A18" s="28" t="s">
        <v>319</v>
      </c>
      <c r="B18" s="100" t="s">
        <v>462</v>
      </c>
      <c r="C18" s="189">
        <v>44463</v>
      </c>
      <c r="D18" s="28" t="s">
        <v>336</v>
      </c>
      <c r="E18" s="12">
        <v>1</v>
      </c>
      <c r="F18" s="12">
        <v>0</v>
      </c>
      <c r="G18" s="190">
        <v>1</v>
      </c>
      <c r="H18" s="105">
        <v>0.01</v>
      </c>
    </row>
    <row r="19" spans="1:17" ht="28.8" x14ac:dyDescent="0.35">
      <c r="A19" s="28" t="s">
        <v>319</v>
      </c>
      <c r="B19" s="100" t="s">
        <v>463</v>
      </c>
      <c r="C19" s="189">
        <v>44463</v>
      </c>
      <c r="D19" s="28" t="s">
        <v>336</v>
      </c>
      <c r="E19" s="12">
        <v>1</v>
      </c>
      <c r="F19" s="12">
        <v>0</v>
      </c>
      <c r="G19" s="103">
        <v>1</v>
      </c>
      <c r="H19" s="105">
        <v>0</v>
      </c>
    </row>
    <row r="20" spans="1:17" ht="31.05" customHeight="1" x14ac:dyDescent="0.35">
      <c r="A20" s="28" t="s">
        <v>319</v>
      </c>
      <c r="B20" s="100" t="s">
        <v>328</v>
      </c>
      <c r="C20" s="106">
        <v>44440</v>
      </c>
      <c r="D20" s="28" t="s">
        <v>338</v>
      </c>
      <c r="E20" s="12">
        <v>1</v>
      </c>
      <c r="F20" s="12">
        <v>1</v>
      </c>
      <c r="G20" s="12">
        <v>0</v>
      </c>
      <c r="H20" s="105">
        <v>1.1200000000000001</v>
      </c>
      <c r="I20" s="76" t="s">
        <v>335</v>
      </c>
    </row>
    <row r="21" spans="1:17" x14ac:dyDescent="0.35">
      <c r="A21" s="28" t="s">
        <v>319</v>
      </c>
      <c r="B21" s="100" t="s">
        <v>329</v>
      </c>
      <c r="C21" s="28" t="s">
        <v>340</v>
      </c>
      <c r="D21" s="28" t="s">
        <v>338</v>
      </c>
      <c r="E21" s="12">
        <v>8</v>
      </c>
      <c r="F21" s="12">
        <v>8</v>
      </c>
      <c r="G21" s="12">
        <v>0</v>
      </c>
      <c r="H21" s="105">
        <v>0.01</v>
      </c>
    </row>
    <row r="22" spans="1:17" x14ac:dyDescent="0.35">
      <c r="A22" s="99" t="s">
        <v>319</v>
      </c>
      <c r="B22" s="101" t="s">
        <v>330</v>
      </c>
      <c r="C22" s="28" t="s">
        <v>340</v>
      </c>
      <c r="D22" s="28" t="s">
        <v>338</v>
      </c>
      <c r="E22" s="12">
        <v>8</v>
      </c>
      <c r="F22" s="12">
        <v>8</v>
      </c>
      <c r="G22" s="12">
        <v>0</v>
      </c>
      <c r="H22" s="105">
        <v>0.01</v>
      </c>
    </row>
    <row r="23" spans="1:17" x14ac:dyDescent="0.35">
      <c r="A23" s="99" t="s">
        <v>319</v>
      </c>
      <c r="B23" s="101" t="s">
        <v>331</v>
      </c>
      <c r="C23" s="28" t="s">
        <v>340</v>
      </c>
      <c r="D23" s="28" t="s">
        <v>338</v>
      </c>
      <c r="E23" s="12">
        <v>8</v>
      </c>
      <c r="F23" s="12">
        <v>8</v>
      </c>
      <c r="G23" s="12">
        <v>0</v>
      </c>
      <c r="H23" s="105" t="s">
        <v>339</v>
      </c>
    </row>
    <row r="24" spans="1:17" ht="28.8" x14ac:dyDescent="0.35">
      <c r="A24" s="28" t="s">
        <v>319</v>
      </c>
      <c r="B24" s="100" t="s">
        <v>465</v>
      </c>
      <c r="C24" s="106">
        <v>44463</v>
      </c>
      <c r="D24" s="28" t="s">
        <v>336</v>
      </c>
      <c r="E24" s="12">
        <v>3</v>
      </c>
      <c r="F24" s="12">
        <v>3</v>
      </c>
      <c r="G24" s="12">
        <v>0</v>
      </c>
      <c r="H24" s="105">
        <v>0.19</v>
      </c>
      <c r="I24" s="76" t="s">
        <v>334</v>
      </c>
    </row>
    <row r="25" spans="1:17" x14ac:dyDescent="0.35">
      <c r="A25" s="28" t="s">
        <v>319</v>
      </c>
      <c r="B25" s="102" t="s">
        <v>332</v>
      </c>
      <c r="C25" s="106">
        <v>43654</v>
      </c>
      <c r="D25" s="28" t="s">
        <v>338</v>
      </c>
      <c r="E25" s="12">
        <v>3</v>
      </c>
      <c r="F25" s="12">
        <v>3</v>
      </c>
      <c r="G25" s="12">
        <v>0</v>
      </c>
      <c r="H25" s="105">
        <v>0.14000000000000001</v>
      </c>
    </row>
    <row r="26" spans="1:17" x14ac:dyDescent="0.35">
      <c r="A26" s="28" t="s">
        <v>319</v>
      </c>
      <c r="B26" s="102" t="s">
        <v>333</v>
      </c>
      <c r="C26" s="106">
        <v>44463</v>
      </c>
      <c r="D26" s="28" t="s">
        <v>338</v>
      </c>
      <c r="E26" s="12">
        <v>1</v>
      </c>
      <c r="F26" s="12">
        <v>0</v>
      </c>
      <c r="G26" s="103">
        <v>1</v>
      </c>
      <c r="H26" s="12">
        <v>0.12</v>
      </c>
    </row>
    <row r="27" spans="1:17" customFormat="1" ht="14.4" x14ac:dyDescent="0.3"/>
    <row r="28" spans="1:17" customFormat="1" ht="17.399999999999999" x14ac:dyDescent="0.4">
      <c r="B28" s="154" t="s">
        <v>55</v>
      </c>
      <c r="C28" s="155"/>
      <c r="D28" s="155"/>
      <c r="E28" s="155"/>
      <c r="F28" s="155"/>
      <c r="G28" s="155"/>
      <c r="H28" s="155"/>
      <c r="I28" s="155"/>
      <c r="J28" s="155"/>
      <c r="K28" s="155"/>
      <c r="L28" s="155"/>
      <c r="M28" s="155"/>
      <c r="N28" s="155"/>
      <c r="O28" s="155"/>
      <c r="P28" s="155"/>
      <c r="Q28" s="155"/>
    </row>
    <row r="29" spans="1:17" customFormat="1" ht="15" x14ac:dyDescent="0.35">
      <c r="B29" s="156" t="s">
        <v>56</v>
      </c>
      <c r="C29" s="157"/>
      <c r="D29" s="156" t="s">
        <v>57</v>
      </c>
      <c r="E29" s="157"/>
      <c r="F29" s="156" t="s">
        <v>58</v>
      </c>
      <c r="G29" s="157"/>
      <c r="H29" s="156" t="s">
        <v>59</v>
      </c>
      <c r="I29" s="157"/>
      <c r="J29" s="156" t="s">
        <v>60</v>
      </c>
      <c r="K29" s="157"/>
      <c r="L29" s="156" t="s">
        <v>61</v>
      </c>
      <c r="M29" s="157"/>
      <c r="N29" s="156" t="s">
        <v>62</v>
      </c>
      <c r="O29" s="157"/>
      <c r="P29" s="156" t="s">
        <v>63</v>
      </c>
      <c r="Q29" s="157"/>
    </row>
    <row r="30" spans="1:17" customFormat="1" ht="60" x14ac:dyDescent="0.35">
      <c r="A30" s="25" t="s">
        <v>50</v>
      </c>
      <c r="B30" s="5" t="s">
        <v>116</v>
      </c>
      <c r="C30" s="5" t="s">
        <v>117</v>
      </c>
      <c r="D30" s="5" t="s">
        <v>116</v>
      </c>
      <c r="E30" s="5" t="s">
        <v>117</v>
      </c>
      <c r="F30" s="5" t="s">
        <v>116</v>
      </c>
      <c r="G30" s="5" t="s">
        <v>117</v>
      </c>
      <c r="H30" s="5" t="s">
        <v>116</v>
      </c>
      <c r="I30" s="5" t="s">
        <v>117</v>
      </c>
      <c r="J30" s="5" t="s">
        <v>116</v>
      </c>
      <c r="K30" s="5" t="s">
        <v>117</v>
      </c>
      <c r="L30" s="5" t="s">
        <v>116</v>
      </c>
      <c r="M30" s="5" t="s">
        <v>117</v>
      </c>
      <c r="N30" s="5" t="s">
        <v>116</v>
      </c>
      <c r="O30" s="5" t="s">
        <v>117</v>
      </c>
      <c r="P30" s="5" t="s">
        <v>65</v>
      </c>
      <c r="Q30" s="5" t="s">
        <v>66</v>
      </c>
    </row>
    <row r="31" spans="1:17" customFormat="1" ht="15" x14ac:dyDescent="0.3">
      <c r="A31" s="107" t="s">
        <v>466</v>
      </c>
      <c r="B31" s="95">
        <v>0.12</v>
      </c>
      <c r="C31" s="95">
        <v>0.12</v>
      </c>
      <c r="D31" s="95">
        <v>0.16</v>
      </c>
      <c r="E31" s="95">
        <v>0.16</v>
      </c>
      <c r="F31" s="95">
        <v>0.99</v>
      </c>
      <c r="G31" s="95">
        <v>0.99</v>
      </c>
      <c r="H31" s="95">
        <v>0.91</v>
      </c>
      <c r="I31" s="95">
        <v>0.91</v>
      </c>
      <c r="J31" s="95">
        <v>1</v>
      </c>
      <c r="K31" s="95">
        <v>1</v>
      </c>
      <c r="L31" s="95">
        <v>0.99</v>
      </c>
      <c r="M31" s="95">
        <v>0.99</v>
      </c>
      <c r="N31" s="95">
        <v>0</v>
      </c>
      <c r="O31" s="95">
        <v>0</v>
      </c>
      <c r="P31" s="95">
        <v>0</v>
      </c>
      <c r="Q31" s="95">
        <v>0</v>
      </c>
    </row>
    <row r="32" spans="1:17" customFormat="1" ht="15" x14ac:dyDescent="0.3">
      <c r="A32" s="107" t="s">
        <v>323</v>
      </c>
      <c r="B32" s="13">
        <v>6</v>
      </c>
      <c r="C32" s="42">
        <v>0</v>
      </c>
      <c r="D32" s="13">
        <v>6</v>
      </c>
      <c r="E32" s="42">
        <v>0</v>
      </c>
      <c r="F32" s="13">
        <v>6</v>
      </c>
      <c r="G32" s="42">
        <v>0</v>
      </c>
      <c r="H32" s="13">
        <v>6</v>
      </c>
      <c r="I32" s="42">
        <v>0</v>
      </c>
      <c r="J32" s="13">
        <v>6</v>
      </c>
      <c r="K32" s="42">
        <v>0</v>
      </c>
      <c r="L32" s="13">
        <v>6</v>
      </c>
      <c r="M32" s="42">
        <v>0</v>
      </c>
      <c r="N32" s="42">
        <v>0</v>
      </c>
      <c r="O32" s="42">
        <v>0</v>
      </c>
      <c r="P32" s="42">
        <v>0</v>
      </c>
      <c r="Q32" s="42">
        <v>0</v>
      </c>
    </row>
    <row r="33" spans="1:17" customFormat="1" ht="15" x14ac:dyDescent="0.3">
      <c r="A33" s="107" t="s">
        <v>324</v>
      </c>
      <c r="B33" s="13">
        <v>8</v>
      </c>
      <c r="C33" s="42">
        <v>0</v>
      </c>
      <c r="D33" s="13">
        <v>1</v>
      </c>
      <c r="E33" s="42">
        <v>0</v>
      </c>
      <c r="F33" s="13">
        <v>3</v>
      </c>
      <c r="G33" s="42">
        <v>0</v>
      </c>
      <c r="H33" s="13">
        <v>2</v>
      </c>
      <c r="I33" s="42">
        <v>0</v>
      </c>
      <c r="J33" s="13">
        <v>2</v>
      </c>
      <c r="K33" s="42">
        <v>0</v>
      </c>
      <c r="L33" s="13">
        <v>5</v>
      </c>
      <c r="M33" s="42">
        <v>0</v>
      </c>
      <c r="N33" s="42">
        <v>0</v>
      </c>
      <c r="O33" s="42">
        <v>0</v>
      </c>
      <c r="P33" s="42">
        <v>0</v>
      </c>
      <c r="Q33" s="42">
        <v>0</v>
      </c>
    </row>
    <row r="34" spans="1:17" customFormat="1" ht="15" x14ac:dyDescent="0.3">
      <c r="A34" s="107" t="s">
        <v>325</v>
      </c>
      <c r="B34" s="13">
        <v>6</v>
      </c>
      <c r="C34" s="42">
        <v>0</v>
      </c>
      <c r="D34" s="13">
        <v>2</v>
      </c>
      <c r="E34" s="42">
        <v>0</v>
      </c>
      <c r="F34" s="13">
        <v>1</v>
      </c>
      <c r="G34" s="42">
        <v>0</v>
      </c>
      <c r="H34" s="13">
        <v>1</v>
      </c>
      <c r="I34" s="42">
        <v>0</v>
      </c>
      <c r="J34" s="13">
        <v>2</v>
      </c>
      <c r="K34" s="42">
        <v>0</v>
      </c>
      <c r="L34" s="13">
        <v>3</v>
      </c>
      <c r="M34" s="42">
        <v>0</v>
      </c>
      <c r="N34" s="42">
        <v>0</v>
      </c>
      <c r="O34" s="42">
        <v>0</v>
      </c>
      <c r="P34" s="42">
        <v>0</v>
      </c>
      <c r="Q34" s="42">
        <v>0</v>
      </c>
    </row>
    <row r="35" spans="1:17" customFormat="1" ht="15" x14ac:dyDescent="0.3">
      <c r="A35" s="107" t="s">
        <v>326</v>
      </c>
      <c r="B35" s="13">
        <v>13</v>
      </c>
      <c r="C35" s="42">
        <v>0</v>
      </c>
      <c r="D35" s="13">
        <v>3</v>
      </c>
      <c r="E35" s="42">
        <v>0</v>
      </c>
      <c r="F35" s="13">
        <v>4</v>
      </c>
      <c r="G35" s="42">
        <v>0</v>
      </c>
      <c r="H35" s="13">
        <v>3</v>
      </c>
      <c r="I35" s="42">
        <v>0</v>
      </c>
      <c r="J35" s="13">
        <v>4</v>
      </c>
      <c r="K35" s="42">
        <v>0</v>
      </c>
      <c r="L35" s="13">
        <v>8</v>
      </c>
      <c r="M35" s="42">
        <v>0</v>
      </c>
      <c r="N35" s="42">
        <v>0</v>
      </c>
      <c r="O35" s="42">
        <v>0</v>
      </c>
      <c r="P35" s="42">
        <v>0</v>
      </c>
      <c r="Q35" s="42">
        <v>0</v>
      </c>
    </row>
    <row r="36" spans="1:17" customFormat="1" ht="15" x14ac:dyDescent="0.3">
      <c r="A36" s="107" t="s">
        <v>327</v>
      </c>
      <c r="B36" s="42">
        <v>0</v>
      </c>
      <c r="C36" s="42">
        <v>0</v>
      </c>
      <c r="D36" s="42">
        <v>0</v>
      </c>
      <c r="E36" s="42">
        <v>0</v>
      </c>
      <c r="F36" s="42">
        <v>0</v>
      </c>
      <c r="G36" s="42">
        <v>0</v>
      </c>
      <c r="H36" s="42">
        <v>1</v>
      </c>
      <c r="I36" s="42">
        <v>0</v>
      </c>
      <c r="J36" s="42">
        <v>0</v>
      </c>
      <c r="K36" s="42">
        <v>0</v>
      </c>
      <c r="L36" s="42">
        <v>0</v>
      </c>
      <c r="M36" s="42">
        <v>0</v>
      </c>
      <c r="N36" s="42">
        <v>0</v>
      </c>
      <c r="O36" s="42">
        <v>0</v>
      </c>
      <c r="P36" s="42">
        <v>0</v>
      </c>
      <c r="Q36" s="42">
        <v>0</v>
      </c>
    </row>
    <row r="37" spans="1:17" customFormat="1" ht="15" x14ac:dyDescent="0.3">
      <c r="A37" s="107" t="s">
        <v>460</v>
      </c>
      <c r="B37" s="42">
        <v>498</v>
      </c>
      <c r="C37" s="42">
        <v>32</v>
      </c>
      <c r="D37" s="42">
        <v>7</v>
      </c>
      <c r="E37" s="42">
        <v>0</v>
      </c>
      <c r="F37" s="42">
        <v>88</v>
      </c>
      <c r="G37" s="42">
        <v>10</v>
      </c>
      <c r="H37" s="42">
        <v>11</v>
      </c>
      <c r="I37" s="42">
        <v>1</v>
      </c>
      <c r="J37" s="42">
        <v>234</v>
      </c>
      <c r="K37" s="42">
        <v>2</v>
      </c>
      <c r="L37" s="42">
        <v>169</v>
      </c>
      <c r="M37" s="42">
        <v>5</v>
      </c>
      <c r="N37" s="42">
        <v>0</v>
      </c>
      <c r="O37" s="42">
        <v>0</v>
      </c>
      <c r="P37" s="42">
        <v>0</v>
      </c>
      <c r="Q37" s="42">
        <v>0</v>
      </c>
    </row>
    <row r="38" spans="1:17" customFormat="1" ht="15" x14ac:dyDescent="0.3">
      <c r="A38" s="107" t="s">
        <v>461</v>
      </c>
      <c r="B38" s="42">
        <v>36</v>
      </c>
      <c r="C38" s="42">
        <v>0</v>
      </c>
      <c r="D38" s="42">
        <v>45</v>
      </c>
      <c r="E38" s="42">
        <v>7</v>
      </c>
      <c r="F38" s="42">
        <v>20</v>
      </c>
      <c r="G38" s="42">
        <v>0</v>
      </c>
      <c r="H38" s="42">
        <v>7</v>
      </c>
      <c r="I38" s="42">
        <v>0</v>
      </c>
      <c r="J38" s="42">
        <v>12</v>
      </c>
      <c r="K38" s="42">
        <v>0</v>
      </c>
      <c r="L38" s="42">
        <v>41</v>
      </c>
      <c r="M38" s="42">
        <v>0</v>
      </c>
      <c r="N38" s="42">
        <v>0</v>
      </c>
      <c r="O38" s="42">
        <v>0</v>
      </c>
      <c r="P38" s="42">
        <v>0</v>
      </c>
      <c r="Q38" s="42">
        <v>0</v>
      </c>
    </row>
    <row r="39" spans="1:17" customFormat="1" ht="15" x14ac:dyDescent="0.3">
      <c r="A39" s="107" t="s">
        <v>462</v>
      </c>
      <c r="B39" s="42">
        <v>1</v>
      </c>
      <c r="C39" s="42">
        <v>1</v>
      </c>
      <c r="D39" s="42">
        <v>0</v>
      </c>
      <c r="E39" s="42">
        <v>0</v>
      </c>
      <c r="F39" s="42">
        <v>1</v>
      </c>
      <c r="G39" s="42">
        <v>1</v>
      </c>
      <c r="H39" s="42">
        <v>0</v>
      </c>
      <c r="I39" s="42">
        <v>0</v>
      </c>
      <c r="J39" s="42">
        <v>1</v>
      </c>
      <c r="K39" s="42">
        <v>1</v>
      </c>
      <c r="L39" s="42">
        <v>1</v>
      </c>
      <c r="M39" s="42">
        <v>1</v>
      </c>
      <c r="N39" s="42">
        <v>0</v>
      </c>
      <c r="O39" s="42">
        <v>0</v>
      </c>
      <c r="P39" s="42">
        <v>0</v>
      </c>
      <c r="Q39" s="42">
        <v>0</v>
      </c>
    </row>
    <row r="40" spans="1:17" customFormat="1" ht="15" x14ac:dyDescent="0.3">
      <c r="A40" s="107" t="s">
        <v>463</v>
      </c>
      <c r="B40" s="42">
        <v>0</v>
      </c>
      <c r="C40" s="42">
        <v>0</v>
      </c>
      <c r="D40" s="42">
        <v>0</v>
      </c>
      <c r="E40" s="42">
        <v>0</v>
      </c>
      <c r="F40" s="42">
        <v>0</v>
      </c>
      <c r="G40" s="42">
        <v>0</v>
      </c>
      <c r="H40" s="42">
        <v>0</v>
      </c>
      <c r="I40" s="42">
        <v>0</v>
      </c>
      <c r="J40" s="42">
        <v>1</v>
      </c>
      <c r="K40" s="42">
        <v>1</v>
      </c>
      <c r="L40" s="42">
        <v>0</v>
      </c>
      <c r="M40" s="42">
        <v>0</v>
      </c>
      <c r="N40" s="42">
        <v>0</v>
      </c>
      <c r="O40" s="42">
        <v>0</v>
      </c>
      <c r="P40" s="42">
        <v>0</v>
      </c>
      <c r="Q40" s="42">
        <v>0</v>
      </c>
    </row>
    <row r="41" spans="1:17" customFormat="1" ht="15" x14ac:dyDescent="0.3">
      <c r="A41" s="107" t="s">
        <v>328</v>
      </c>
      <c r="B41" s="42">
        <v>1</v>
      </c>
      <c r="C41" s="42">
        <v>1</v>
      </c>
      <c r="D41" s="42">
        <v>1</v>
      </c>
      <c r="E41" s="42">
        <v>1</v>
      </c>
      <c r="F41" s="42">
        <v>1</v>
      </c>
      <c r="G41" s="42">
        <v>1</v>
      </c>
      <c r="H41" s="42">
        <v>0</v>
      </c>
      <c r="I41" s="42">
        <v>0</v>
      </c>
      <c r="J41" s="42">
        <v>0</v>
      </c>
      <c r="K41" s="42">
        <v>0</v>
      </c>
      <c r="L41" s="42">
        <v>1</v>
      </c>
      <c r="M41" s="42">
        <v>1</v>
      </c>
      <c r="N41" s="42">
        <v>0</v>
      </c>
      <c r="O41" s="42">
        <v>0</v>
      </c>
      <c r="P41" s="42">
        <v>0</v>
      </c>
      <c r="Q41" s="42">
        <v>0</v>
      </c>
    </row>
    <row r="42" spans="1:17" customFormat="1" ht="15" x14ac:dyDescent="0.3">
      <c r="A42" s="107" t="s">
        <v>329</v>
      </c>
      <c r="B42" s="42">
        <v>7</v>
      </c>
      <c r="C42" s="13">
        <v>7</v>
      </c>
      <c r="D42" s="42">
        <v>0</v>
      </c>
      <c r="E42" s="42">
        <v>0</v>
      </c>
      <c r="F42" s="42">
        <v>0</v>
      </c>
      <c r="G42" s="42">
        <v>6</v>
      </c>
      <c r="H42" s="42">
        <v>0</v>
      </c>
      <c r="I42" s="42">
        <v>6</v>
      </c>
      <c r="J42" s="42">
        <v>0</v>
      </c>
      <c r="K42" s="42">
        <v>7</v>
      </c>
      <c r="L42" s="42">
        <v>0</v>
      </c>
      <c r="M42" s="42">
        <v>7</v>
      </c>
      <c r="N42" s="42">
        <v>0</v>
      </c>
      <c r="O42" s="42">
        <v>0</v>
      </c>
      <c r="P42" s="42">
        <v>0</v>
      </c>
      <c r="Q42" s="42">
        <v>0</v>
      </c>
    </row>
    <row r="43" spans="1:17" customFormat="1" ht="15" x14ac:dyDescent="0.3">
      <c r="A43" s="107" t="s">
        <v>330</v>
      </c>
      <c r="B43" s="42">
        <v>7</v>
      </c>
      <c r="C43" s="42">
        <v>0</v>
      </c>
      <c r="D43" s="42">
        <v>3</v>
      </c>
      <c r="E43" s="42">
        <v>0</v>
      </c>
      <c r="F43" s="42">
        <v>7</v>
      </c>
      <c r="G43" s="42">
        <v>0</v>
      </c>
      <c r="H43" s="42">
        <v>7</v>
      </c>
      <c r="I43" s="42">
        <v>0</v>
      </c>
      <c r="J43" s="42">
        <v>8</v>
      </c>
      <c r="K43" s="42">
        <v>0</v>
      </c>
      <c r="L43" s="42">
        <v>7</v>
      </c>
      <c r="M43" s="42">
        <v>0</v>
      </c>
      <c r="N43" s="42">
        <v>0</v>
      </c>
      <c r="O43" s="42">
        <v>0</v>
      </c>
      <c r="P43" s="42">
        <v>0</v>
      </c>
      <c r="Q43" s="42">
        <v>0</v>
      </c>
    </row>
    <row r="44" spans="1:17" customFormat="1" ht="15" x14ac:dyDescent="0.3">
      <c r="A44" s="107" t="s">
        <v>331</v>
      </c>
      <c r="B44" s="42">
        <v>0</v>
      </c>
      <c r="C44" s="42">
        <v>0</v>
      </c>
      <c r="D44" s="42">
        <v>8</v>
      </c>
      <c r="E44" s="42">
        <v>0</v>
      </c>
      <c r="F44" s="42">
        <v>0</v>
      </c>
      <c r="G44" s="42">
        <v>0</v>
      </c>
      <c r="H44" s="42">
        <v>0</v>
      </c>
      <c r="I44" s="42">
        <v>0</v>
      </c>
      <c r="J44" s="42">
        <v>0</v>
      </c>
      <c r="K44" s="42">
        <v>0</v>
      </c>
      <c r="L44" s="42">
        <v>0</v>
      </c>
      <c r="M44" s="42">
        <v>0</v>
      </c>
      <c r="N44" s="42">
        <v>0</v>
      </c>
      <c r="O44" s="42">
        <v>0</v>
      </c>
      <c r="P44" s="42">
        <v>0</v>
      </c>
      <c r="Q44" s="42">
        <v>0</v>
      </c>
    </row>
    <row r="45" spans="1:17" customFormat="1" ht="15" x14ac:dyDescent="0.3">
      <c r="A45" s="107" t="s">
        <v>465</v>
      </c>
      <c r="B45" s="42">
        <v>3</v>
      </c>
      <c r="C45" s="42">
        <v>0</v>
      </c>
      <c r="D45" s="42">
        <v>3</v>
      </c>
      <c r="E45" s="42">
        <v>0</v>
      </c>
      <c r="F45" s="42">
        <v>0</v>
      </c>
      <c r="G45" s="42">
        <v>0</v>
      </c>
      <c r="H45" s="42">
        <v>0</v>
      </c>
      <c r="I45" s="42">
        <v>0</v>
      </c>
      <c r="J45" s="42">
        <v>3</v>
      </c>
      <c r="K45" s="42">
        <v>0</v>
      </c>
      <c r="L45" s="42">
        <v>2</v>
      </c>
      <c r="M45" s="42">
        <v>0</v>
      </c>
      <c r="N45" s="42">
        <v>0</v>
      </c>
      <c r="O45" s="42">
        <v>0</v>
      </c>
      <c r="P45" s="42">
        <v>0</v>
      </c>
      <c r="Q45" s="42">
        <v>0</v>
      </c>
    </row>
    <row r="46" spans="1:17" customFormat="1" ht="15" x14ac:dyDescent="0.3">
      <c r="A46" s="107" t="s">
        <v>332</v>
      </c>
      <c r="B46" s="42">
        <v>3</v>
      </c>
      <c r="C46" s="42">
        <v>0</v>
      </c>
      <c r="D46" s="42">
        <v>0</v>
      </c>
      <c r="E46" s="42">
        <v>0</v>
      </c>
      <c r="F46" s="42">
        <v>0</v>
      </c>
      <c r="G46" s="42">
        <v>0</v>
      </c>
      <c r="H46" s="42">
        <v>0</v>
      </c>
      <c r="I46" s="42">
        <v>0</v>
      </c>
      <c r="J46" s="42">
        <v>0</v>
      </c>
      <c r="K46" s="42">
        <v>0</v>
      </c>
      <c r="L46" s="42">
        <v>3</v>
      </c>
      <c r="M46" s="42">
        <v>0</v>
      </c>
      <c r="N46" s="42">
        <v>0</v>
      </c>
      <c r="O46" s="42">
        <v>0</v>
      </c>
      <c r="P46" s="42">
        <v>0</v>
      </c>
      <c r="Q46" s="42">
        <v>0</v>
      </c>
    </row>
    <row r="47" spans="1:17" customFormat="1" ht="15" x14ac:dyDescent="0.3">
      <c r="A47" s="107" t="s">
        <v>333</v>
      </c>
      <c r="B47" s="42">
        <v>1</v>
      </c>
      <c r="C47" s="42">
        <v>1</v>
      </c>
      <c r="D47" s="42">
        <v>0</v>
      </c>
      <c r="E47" s="42">
        <v>0</v>
      </c>
      <c r="F47" s="42">
        <v>0</v>
      </c>
      <c r="G47" s="42">
        <v>0</v>
      </c>
      <c r="H47" s="42">
        <v>0</v>
      </c>
      <c r="I47" s="42">
        <v>0</v>
      </c>
      <c r="J47" s="42">
        <v>0</v>
      </c>
      <c r="K47" s="42">
        <v>0</v>
      </c>
      <c r="L47" s="42">
        <v>1</v>
      </c>
      <c r="M47" s="42">
        <v>1</v>
      </c>
      <c r="N47" s="42">
        <v>0</v>
      </c>
      <c r="O47" s="42">
        <v>0</v>
      </c>
      <c r="P47" s="42">
        <v>0</v>
      </c>
      <c r="Q47" s="42">
        <v>0</v>
      </c>
    </row>
    <row r="48" spans="1:17" x14ac:dyDescent="0.35">
      <c r="A48" s="7" t="s">
        <v>118</v>
      </c>
      <c r="B48" s="7"/>
      <c r="C48" s="7"/>
      <c r="D48" s="8"/>
      <c r="E48" s="8"/>
      <c r="F48" s="8"/>
      <c r="G48" s="8"/>
      <c r="H48" s="8"/>
      <c r="I48" s="8"/>
      <c r="J48" s="8"/>
      <c r="K48" s="8"/>
      <c r="L48" s="8"/>
      <c r="M48" s="8"/>
    </row>
    <row r="49" spans="1:17" x14ac:dyDescent="0.35">
      <c r="A49" s="7" t="s">
        <v>69</v>
      </c>
      <c r="B49" s="7"/>
      <c r="C49" s="7"/>
      <c r="D49" s="8"/>
      <c r="E49" s="8"/>
      <c r="F49" s="8"/>
      <c r="G49" s="8"/>
      <c r="H49" s="8"/>
      <c r="I49" s="8"/>
      <c r="J49" s="8"/>
      <c r="K49" s="8"/>
      <c r="L49" s="8"/>
      <c r="M49" s="8"/>
    </row>
    <row r="50" spans="1:17" x14ac:dyDescent="0.35">
      <c r="A50" s="47" t="s">
        <v>119</v>
      </c>
      <c r="B50" s="7"/>
      <c r="C50" s="7"/>
      <c r="D50" s="8"/>
      <c r="E50" s="8"/>
      <c r="F50" s="8"/>
      <c r="G50" s="8"/>
      <c r="H50" s="8"/>
      <c r="I50" s="8"/>
      <c r="J50" s="8"/>
      <c r="K50" s="8"/>
      <c r="L50" s="8"/>
      <c r="M50" s="8"/>
    </row>
    <row r="51" spans="1:17" x14ac:dyDescent="0.35">
      <c r="A51" s="7" t="s">
        <v>120</v>
      </c>
    </row>
    <row r="52" spans="1:17" x14ac:dyDescent="0.35">
      <c r="A52" s="47" t="s">
        <v>121</v>
      </c>
      <c r="B52" s="7"/>
      <c r="C52" s="7"/>
      <c r="D52" s="8"/>
      <c r="E52" s="8"/>
      <c r="F52" s="8"/>
      <c r="G52" s="8"/>
      <c r="H52" s="8"/>
      <c r="I52" s="8"/>
      <c r="J52" s="8"/>
      <c r="K52" s="8"/>
      <c r="L52" s="8"/>
      <c r="M52" s="8"/>
    </row>
    <row r="53" spans="1:17" s="38" customFormat="1" x14ac:dyDescent="0.3">
      <c r="A53" s="47" t="s">
        <v>74</v>
      </c>
      <c r="B53" s="44"/>
      <c r="C53" s="44"/>
      <c r="D53" s="44"/>
    </row>
    <row r="54" spans="1:17" x14ac:dyDescent="0.35">
      <c r="A54" s="47" t="s">
        <v>75</v>
      </c>
      <c r="B54" s="7"/>
      <c r="C54" s="7"/>
      <c r="D54" s="8"/>
      <c r="E54" s="8"/>
      <c r="F54" s="8"/>
      <c r="G54" s="8"/>
      <c r="H54" s="8"/>
      <c r="I54" s="8"/>
      <c r="J54" s="8"/>
      <c r="K54" s="8"/>
      <c r="L54" s="8"/>
      <c r="M54" s="8"/>
    </row>
    <row r="55" spans="1:17" x14ac:dyDescent="0.35">
      <c r="A55" s="47" t="s">
        <v>122</v>
      </c>
      <c r="B55" s="80"/>
      <c r="C55" s="80"/>
      <c r="D55" s="80"/>
      <c r="E55" s="80"/>
      <c r="F55" s="80"/>
      <c r="G55" s="80"/>
      <c r="H55" s="80"/>
      <c r="I55" s="80"/>
      <c r="J55" s="80"/>
      <c r="K55" s="80"/>
      <c r="L55" s="80"/>
      <c r="M55" s="80"/>
    </row>
    <row r="56" spans="1:17" x14ac:dyDescent="0.35">
      <c r="A56" s="80"/>
      <c r="B56" s="80"/>
      <c r="C56" s="80"/>
      <c r="D56" s="80"/>
      <c r="E56" s="80"/>
      <c r="F56" s="80"/>
      <c r="G56" s="80"/>
      <c r="H56" s="80"/>
      <c r="I56" s="80"/>
      <c r="J56" s="80"/>
      <c r="K56" s="80"/>
      <c r="L56" s="80"/>
      <c r="M56" s="80"/>
    </row>
    <row r="57" spans="1:17" x14ac:dyDescent="0.35">
      <c r="A57" s="80"/>
      <c r="B57" s="80"/>
      <c r="C57" s="80"/>
      <c r="D57" s="80"/>
      <c r="E57" s="80"/>
      <c r="F57" s="80"/>
      <c r="G57" s="80"/>
      <c r="H57" s="80"/>
      <c r="I57" s="80"/>
      <c r="J57" s="80"/>
      <c r="K57" s="80"/>
      <c r="L57" s="80"/>
      <c r="M57" s="80"/>
    </row>
    <row r="58" spans="1:17" s="48" customFormat="1" x14ac:dyDescent="0.3">
      <c r="A58" s="52" t="s">
        <v>123</v>
      </c>
    </row>
    <row r="59" spans="1:17" ht="30" x14ac:dyDescent="0.35">
      <c r="A59" s="53" t="s">
        <v>47</v>
      </c>
      <c r="B59" s="71" t="s">
        <v>48</v>
      </c>
      <c r="C59" s="71" t="s">
        <v>78</v>
      </c>
      <c r="D59" s="8"/>
      <c r="E59" s="8"/>
      <c r="F59" s="8"/>
      <c r="G59" s="8"/>
      <c r="H59" s="8"/>
      <c r="I59" s="8"/>
      <c r="J59" s="8"/>
      <c r="K59" s="29"/>
      <c r="L59" s="29"/>
      <c r="M59" s="16"/>
    </row>
    <row r="60" spans="1:17" x14ac:dyDescent="0.35">
      <c r="A60" s="98">
        <v>44484</v>
      </c>
      <c r="B60" s="40" t="s">
        <v>319</v>
      </c>
      <c r="C60" s="42" t="s">
        <v>350</v>
      </c>
      <c r="D60" s="8"/>
      <c r="E60" s="8"/>
      <c r="F60" s="8"/>
      <c r="G60" s="8"/>
      <c r="H60" s="8"/>
      <c r="I60" s="27"/>
      <c r="J60" s="16"/>
      <c r="K60" s="16"/>
      <c r="M60" s="16"/>
    </row>
    <row r="61" spans="1:17" x14ac:dyDescent="0.35">
      <c r="D61" s="156" t="s">
        <v>124</v>
      </c>
      <c r="E61" s="158"/>
      <c r="F61" s="158"/>
      <c r="G61" s="158"/>
      <c r="H61" s="157"/>
      <c r="I61" s="156" t="s">
        <v>80</v>
      </c>
      <c r="J61" s="158"/>
      <c r="K61" s="158"/>
      <c r="L61" s="158"/>
      <c r="M61" s="158"/>
      <c r="N61" s="158"/>
      <c r="O61" s="158"/>
      <c r="P61" s="158"/>
      <c r="Q61" s="157"/>
    </row>
    <row r="62" spans="1:17" ht="75" x14ac:dyDescent="0.35">
      <c r="A62" s="25" t="s">
        <v>81</v>
      </c>
      <c r="B62" s="25" t="s">
        <v>82</v>
      </c>
      <c r="C62" s="25" t="s">
        <v>125</v>
      </c>
      <c r="D62" s="5" t="s">
        <v>83</v>
      </c>
      <c r="E62" s="5" t="s">
        <v>84</v>
      </c>
      <c r="F62" s="5" t="s">
        <v>126</v>
      </c>
      <c r="G62" s="5" t="s">
        <v>127</v>
      </c>
      <c r="H62" s="72" t="s">
        <v>128</v>
      </c>
      <c r="I62" s="5" t="s">
        <v>88</v>
      </c>
      <c r="J62" s="5" t="s">
        <v>89</v>
      </c>
      <c r="K62" s="72" t="s">
        <v>129</v>
      </c>
      <c r="L62" s="5" t="s">
        <v>91</v>
      </c>
      <c r="M62" s="5" t="s">
        <v>92</v>
      </c>
      <c r="N62" s="72" t="s">
        <v>130</v>
      </c>
      <c r="O62" s="5" t="s">
        <v>94</v>
      </c>
      <c r="P62" s="5" t="s">
        <v>95</v>
      </c>
      <c r="Q62" s="72" t="s">
        <v>131</v>
      </c>
    </row>
    <row r="63" spans="1:17" ht="45" x14ac:dyDescent="0.35">
      <c r="A63" s="165" t="s">
        <v>341</v>
      </c>
      <c r="B63" s="13" t="s">
        <v>342</v>
      </c>
      <c r="C63" s="28" t="s">
        <v>377</v>
      </c>
      <c r="D63" s="13" t="s">
        <v>381</v>
      </c>
      <c r="E63" s="42">
        <v>220.05</v>
      </c>
      <c r="F63" s="42">
        <v>796</v>
      </c>
      <c r="G63" s="42">
        <v>826</v>
      </c>
      <c r="H63" s="95">
        <f>(F63-G63)/G63</f>
        <v>-3.6319612590799029E-2</v>
      </c>
      <c r="I63" s="165">
        <v>725760</v>
      </c>
      <c r="J63" s="165">
        <v>930453</v>
      </c>
      <c r="K63" s="159">
        <f>(I63-J63)/J63</f>
        <v>-0.21999284219622056</v>
      </c>
      <c r="L63" s="165">
        <v>4189912</v>
      </c>
      <c r="M63" s="165">
        <v>4787763</v>
      </c>
      <c r="N63" s="159">
        <f>(L63-M63)/M63</f>
        <v>-0.12487063373855389</v>
      </c>
      <c r="O63" s="13">
        <f>27908+200</f>
        <v>28108</v>
      </c>
      <c r="P63" s="13">
        <v>12834</v>
      </c>
      <c r="Q63" s="95">
        <f>(O63-P63)/P63</f>
        <v>1.1901199937665576</v>
      </c>
    </row>
    <row r="64" spans="1:17" ht="30" x14ac:dyDescent="0.35">
      <c r="A64" s="166"/>
      <c r="B64" s="13" t="s">
        <v>343</v>
      </c>
      <c r="C64" s="28" t="s">
        <v>378</v>
      </c>
      <c r="D64" s="13" t="s">
        <v>382</v>
      </c>
      <c r="E64" s="42">
        <v>0.02</v>
      </c>
      <c r="F64" s="42">
        <v>15</v>
      </c>
      <c r="G64" s="42">
        <v>35</v>
      </c>
      <c r="H64" s="95">
        <f t="shared" ref="H64:H68" si="0">(F64-G64)/G64</f>
        <v>-0.5714285714285714</v>
      </c>
      <c r="I64" s="166"/>
      <c r="J64" s="166"/>
      <c r="K64" s="160"/>
      <c r="L64" s="166"/>
      <c r="M64" s="166"/>
      <c r="N64" s="160"/>
      <c r="O64" s="13">
        <v>0</v>
      </c>
      <c r="P64" s="13">
        <v>0</v>
      </c>
      <c r="Q64" s="95">
        <v>0</v>
      </c>
    </row>
    <row r="65" spans="1:17" ht="30" x14ac:dyDescent="0.35">
      <c r="A65" s="167"/>
      <c r="B65" s="13" t="s">
        <v>344</v>
      </c>
      <c r="C65" s="28" t="s">
        <v>379</v>
      </c>
      <c r="D65" s="111" t="s">
        <v>385</v>
      </c>
      <c r="E65" s="42">
        <v>185.34</v>
      </c>
      <c r="F65" s="42">
        <v>59170</v>
      </c>
      <c r="G65" s="42">
        <v>68886</v>
      </c>
      <c r="H65" s="95">
        <f t="shared" si="0"/>
        <v>-0.14104462445199314</v>
      </c>
      <c r="I65" s="166"/>
      <c r="J65" s="166"/>
      <c r="K65" s="160"/>
      <c r="L65" s="166"/>
      <c r="M65" s="166"/>
      <c r="N65" s="160"/>
      <c r="O65" s="13">
        <v>41120</v>
      </c>
      <c r="P65" s="13">
        <v>103057</v>
      </c>
      <c r="Q65" s="95">
        <f t="shared" ref="Q65" si="1">(O65-P65)/P65</f>
        <v>-0.60099750623441395</v>
      </c>
    </row>
    <row r="66" spans="1:17" ht="45" x14ac:dyDescent="0.35">
      <c r="A66" s="13" t="s">
        <v>17</v>
      </c>
      <c r="B66" s="13" t="s">
        <v>345</v>
      </c>
      <c r="C66" s="28" t="s">
        <v>377</v>
      </c>
      <c r="D66" s="13" t="s">
        <v>383</v>
      </c>
      <c r="E66" s="42">
        <v>497.59</v>
      </c>
      <c r="F66" s="42">
        <v>290</v>
      </c>
      <c r="G66" s="42">
        <v>328</v>
      </c>
      <c r="H66" s="95">
        <f t="shared" si="0"/>
        <v>-0.11585365853658537</v>
      </c>
      <c r="I66" s="166"/>
      <c r="J66" s="166"/>
      <c r="K66" s="160"/>
      <c r="L66" s="166"/>
      <c r="M66" s="166"/>
      <c r="N66" s="160"/>
      <c r="O66" s="13">
        <v>0</v>
      </c>
      <c r="P66" s="13">
        <v>0</v>
      </c>
      <c r="Q66" s="95">
        <v>0</v>
      </c>
    </row>
    <row r="67" spans="1:17" ht="30" x14ac:dyDescent="0.35">
      <c r="A67" s="13" t="s">
        <v>346</v>
      </c>
      <c r="B67" s="13" t="s">
        <v>347</v>
      </c>
      <c r="C67" s="13" t="s">
        <v>380</v>
      </c>
      <c r="D67" s="13" t="s">
        <v>384</v>
      </c>
      <c r="E67" s="42">
        <v>0.01</v>
      </c>
      <c r="F67" s="42">
        <v>2</v>
      </c>
      <c r="G67" s="42">
        <v>9</v>
      </c>
      <c r="H67" s="95">
        <f t="shared" si="0"/>
        <v>-0.77777777777777779</v>
      </c>
      <c r="I67" s="166"/>
      <c r="J67" s="166"/>
      <c r="K67" s="160"/>
      <c r="L67" s="166"/>
      <c r="M67" s="166"/>
      <c r="N67" s="160"/>
      <c r="O67" s="13">
        <v>0</v>
      </c>
      <c r="P67" s="13">
        <v>0</v>
      </c>
      <c r="Q67" s="95">
        <v>0</v>
      </c>
    </row>
    <row r="68" spans="1:17" ht="30" x14ac:dyDescent="0.35">
      <c r="A68" s="13" t="s">
        <v>348</v>
      </c>
      <c r="B68" s="13" t="s">
        <v>349</v>
      </c>
      <c r="C68" s="13" t="s">
        <v>380</v>
      </c>
      <c r="D68" s="13" t="s">
        <v>384</v>
      </c>
      <c r="E68" s="42">
        <v>0.69</v>
      </c>
      <c r="F68" s="42">
        <v>40</v>
      </c>
      <c r="G68" s="42">
        <v>60</v>
      </c>
      <c r="H68" s="95">
        <f t="shared" si="0"/>
        <v>-0.33333333333333331</v>
      </c>
      <c r="I68" s="167"/>
      <c r="J68" s="167"/>
      <c r="K68" s="161"/>
      <c r="L68" s="167"/>
      <c r="M68" s="167"/>
      <c r="N68" s="161"/>
      <c r="O68" s="13">
        <v>0</v>
      </c>
      <c r="P68" s="13">
        <v>0</v>
      </c>
      <c r="Q68" s="95">
        <v>0</v>
      </c>
    </row>
    <row r="69" spans="1:17" x14ac:dyDescent="0.35">
      <c r="A69" s="47" t="s">
        <v>97</v>
      </c>
      <c r="B69" s="74"/>
      <c r="C69" s="74"/>
      <c r="D69" s="93"/>
      <c r="E69" s="93"/>
      <c r="F69" s="93"/>
      <c r="G69" s="93"/>
      <c r="H69" s="93"/>
      <c r="I69" s="93"/>
      <c r="J69" s="93"/>
      <c r="K69" s="93"/>
      <c r="L69" s="93"/>
      <c r="M69" s="93"/>
      <c r="N69" s="93"/>
      <c r="O69" s="93"/>
      <c r="P69" s="93"/>
      <c r="Q69" s="93"/>
    </row>
    <row r="70" spans="1:17" x14ac:dyDescent="0.35">
      <c r="A70" s="47" t="s">
        <v>98</v>
      </c>
      <c r="B70" s="7"/>
      <c r="C70" s="8"/>
      <c r="D70" s="8"/>
      <c r="E70" s="8"/>
      <c r="F70" s="8"/>
      <c r="G70" s="8"/>
      <c r="H70" s="8"/>
      <c r="I70" s="8"/>
      <c r="J70" s="8"/>
      <c r="K70" s="8"/>
      <c r="M70" s="8"/>
    </row>
    <row r="71" spans="1:17" x14ac:dyDescent="0.35">
      <c r="A71" s="47" t="s">
        <v>99</v>
      </c>
      <c r="B71" s="7"/>
      <c r="C71" s="8"/>
      <c r="D71" s="8"/>
      <c r="E71" s="8"/>
      <c r="F71" s="8"/>
      <c r="G71" s="8"/>
      <c r="H71" s="8"/>
      <c r="I71" s="8"/>
      <c r="J71" s="8"/>
      <c r="K71" s="8"/>
      <c r="M71" s="8"/>
    </row>
    <row r="72" spans="1:17" x14ac:dyDescent="0.35">
      <c r="A72" s="47" t="s">
        <v>100</v>
      </c>
      <c r="B72" s="7"/>
      <c r="C72" s="8"/>
      <c r="D72" s="8"/>
      <c r="E72" s="8"/>
      <c r="F72" s="8"/>
      <c r="G72" s="8"/>
      <c r="H72" s="8"/>
      <c r="I72" s="8"/>
      <c r="J72" s="8"/>
      <c r="K72" s="8"/>
      <c r="L72" s="8"/>
      <c r="M72" s="8"/>
    </row>
    <row r="73" spans="1:17" x14ac:dyDescent="0.35">
      <c r="A73" s="47"/>
      <c r="B73" s="7"/>
      <c r="C73" s="8"/>
      <c r="D73" s="8"/>
      <c r="E73" s="8"/>
      <c r="F73" s="8"/>
      <c r="G73" s="8"/>
      <c r="H73" s="8"/>
      <c r="I73" s="8"/>
      <c r="J73" s="8"/>
      <c r="K73" s="8"/>
      <c r="L73" s="8"/>
      <c r="M73" s="8"/>
    </row>
    <row r="74" spans="1:17" x14ac:dyDescent="0.35">
      <c r="A74" s="7"/>
      <c r="B74" s="7"/>
      <c r="C74" s="8"/>
      <c r="D74" s="8"/>
      <c r="E74" s="8"/>
      <c r="F74" s="8"/>
      <c r="G74" s="8"/>
      <c r="H74" s="8"/>
      <c r="I74" s="8"/>
      <c r="J74" s="8"/>
      <c r="K74" s="8"/>
      <c r="L74" s="8"/>
      <c r="M74" s="8"/>
    </row>
    <row r="75" spans="1:17" x14ac:dyDescent="0.35">
      <c r="A75" s="7"/>
      <c r="B75" s="7"/>
      <c r="C75" s="8"/>
      <c r="D75" s="8"/>
      <c r="E75" s="8"/>
      <c r="F75" s="8"/>
      <c r="G75" s="8"/>
      <c r="H75" s="8"/>
      <c r="I75" s="8"/>
      <c r="J75" s="8"/>
      <c r="K75" s="8"/>
      <c r="L75" s="8"/>
      <c r="M75" s="8"/>
    </row>
    <row r="76" spans="1:17" x14ac:dyDescent="0.35">
      <c r="A76" s="52" t="s">
        <v>101</v>
      </c>
      <c r="B76" s="84"/>
      <c r="C76" s="85"/>
      <c r="D76" s="36"/>
      <c r="E76" s="36"/>
      <c r="F76" s="36"/>
      <c r="G76" s="36"/>
      <c r="H76" s="36"/>
      <c r="I76" s="36"/>
      <c r="J76" s="36"/>
      <c r="K76" s="36"/>
      <c r="L76" s="36"/>
      <c r="M76" s="36"/>
    </row>
    <row r="77" spans="1:17" ht="150" x14ac:dyDescent="0.35">
      <c r="A77" s="86" t="s">
        <v>132</v>
      </c>
      <c r="B77" s="86" t="s">
        <v>459</v>
      </c>
      <c r="C77" s="8"/>
      <c r="D77" s="8"/>
      <c r="E77" s="8"/>
      <c r="F77" s="8"/>
      <c r="G77" s="8"/>
      <c r="H77" s="8"/>
      <c r="I77" s="8"/>
      <c r="J77" s="8"/>
      <c r="K77" s="8"/>
      <c r="L77" s="8"/>
      <c r="M77" s="8"/>
    </row>
    <row r="78" spans="1:17" ht="75" x14ac:dyDescent="0.35">
      <c r="A78" s="86" t="s">
        <v>133</v>
      </c>
      <c r="B78" s="86" t="s">
        <v>425</v>
      </c>
      <c r="C78" s="8"/>
    </row>
  </sheetData>
  <mergeCells count="19">
    <mergeCell ref="I63:I68"/>
    <mergeCell ref="M63:M68"/>
    <mergeCell ref="K63:K68"/>
    <mergeCell ref="N63:N68"/>
    <mergeCell ref="H11:H14"/>
    <mergeCell ref="A63:A65"/>
    <mergeCell ref="B28:Q28"/>
    <mergeCell ref="D61:H61"/>
    <mergeCell ref="L29:M29"/>
    <mergeCell ref="N29:O29"/>
    <mergeCell ref="B29:C29"/>
    <mergeCell ref="D29:E29"/>
    <mergeCell ref="F29:G29"/>
    <mergeCell ref="H29:I29"/>
    <mergeCell ref="J29:K29"/>
    <mergeCell ref="I61:Q61"/>
    <mergeCell ref="P29:Q29"/>
    <mergeCell ref="J63:J68"/>
    <mergeCell ref="L63:L68"/>
  </mergeCells>
  <hyperlinks>
    <hyperlink ref="B11" r:id="rId1" display="https://www.emodnet-seabedhabitats.eu/access-data/launch-map-viewer/?activeFilters=&amp;zoom=3&amp;center=-31.692,52.591&amp;layerIds=17,18,85,86,87,88&amp;baseLayerId=-3&amp;activeFilters=" xr:uid="{2B024F15-A9A8-4DD1-8746-90BA044A3E88}"/>
    <hyperlink ref="B12" r:id="rId2" display="https://www.emodnet-seabedhabitats.eu/access-data/launch-map-viewer/?activeFilters=&amp;zoom=3&amp;center=-31.692,52.591&amp;layerIds=20,22,26,34,36,38,91,40,43,45,1044,1046,1050,1052,1061&amp;baseLayerId=-3&amp;activeFilters=" xr:uid="{2933907D-C15F-46C5-B2E4-49EC7F041FBD}"/>
    <hyperlink ref="B13" r:id="rId3" display="https://www.emodnet-seabedhabitats.eu/access-data/launch-map-viewer/?activeFilters=&amp;zoom=3&amp;center=-31.692,52.591&amp;layerIds=29,89,1043,16,1055,1048,1056,1059&amp;baseLayerId=-3&amp;activeFilters=" xr:uid="{166A9E6D-3A9B-43E5-A26A-6C6670F3A602}"/>
    <hyperlink ref="B14" r:id="rId4" display="https://www.emodnet-seabedhabitats.eu/access-data/launch-map-viewer/?activeFilters=&amp;zoom=3&amp;center=-31.692,52.591&amp;layerIds=23,28,33,35,37,39,90,1042,1054,1058,41,44,46,1045,1047,1049,1051,1053,1057,1060,19,21&amp;baseLayerId=-3&amp;activeFilters=" xr:uid="{D0934355-0884-4E97-BB48-BF803962D008}"/>
    <hyperlink ref="B15" r:id="rId5" display="https://www.emodnet-seabedhabitats.eu/access-data/launch-map-viewer/?zoom=6&amp;center=33.870,43.370&amp;layerIds=49&amp;baseLayerId=-3&amp;activeFilters=" xr:uid="{187C2727-E060-4B5B-B3C0-A0B4978A0D1B}"/>
    <hyperlink ref="B16" r:id="rId6" display="Individual habitat maps from surveys (EUNIS, Habitats Directive Annex I, Other classification systems)" xr:uid="{C2D69773-EE3A-47F8-9542-47509850114D}"/>
    <hyperlink ref="B17" r:id="rId7" display="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xr:uid="{A562A7B8-A7CC-4CEB-83E8-8E794295E15E}"/>
    <hyperlink ref="B20" r:id="rId8" xr:uid="{0F99247F-33F0-4B7C-A88B-D526575ED60D}"/>
    <hyperlink ref="B21" r:id="rId9" display="https://www.emodnet-seabedhabitats.eu/access-data/launch-map-viewer/?zoom=4&amp;center=-3.508,52.305&amp;layerIds=810,811,812,813,814,815,816,817&amp;baseLayerId=-3&amp;activeFilters=" xr:uid="{29EE4E56-44EF-4913-9338-701123BE2A6F}"/>
    <hyperlink ref="B24" r:id="rId10" display="Composite data products: Essential Ocean Variables (3 products, points and polygons)" xr:uid="{F6C9CD66-2608-40AC-BBEA-7EE5FB452A1A}"/>
    <hyperlink ref="B26" r:id="rId11" display="https://www.emodnet-seabedhabitats.eu/access-data/launch-map-viewer/?zoom=4&amp;center=-3.508,52.305&amp;layerIds=66,67,68&amp;baseLayerId=-3&amp;activeFilters=" xr:uid="{C41CA6EB-A9F2-4CB2-B485-D1BAF94F52CD}"/>
    <hyperlink ref="B22" r:id="rId12" display="Composite data products: Habitats Directive - Official 2018 reported distribution" xr:uid="{B276E720-9630-4D76-BD32-C10F8983CE0A}"/>
    <hyperlink ref="B23" r:id="rId13" xr:uid="{26634725-7089-41F3-A0F9-D2559A4E2A35}"/>
    <hyperlink ref="B25" r:id="rId14" display="https://www.emodnet-seabedhabitats.eu/access-data/launch-map-viewer/?zoom=4&amp;center=-3.508,52.305&amp;layerIds=66,67,68&amp;baseLayerId=-3&amp;activeFilters=" xr:uid="{AC8F7298-2ECD-43B8-9E11-D8F88014AEB2}"/>
    <hyperlink ref="B18" r:id="rId15" xr:uid="{99FD9110-CC3F-474D-AAF5-C549C24D80EB}"/>
    <hyperlink ref="B19" r:id="rId16" xr:uid="{EB7A8B15-9EE6-407C-B2D9-D11A58AACADD}"/>
    <hyperlink ref="B10" r:id="rId17" display="Broad-scale seabed habitat map for Europe (EUSeaMap) (11 products)" xr:uid="{3F06BDA4-9160-4DFC-82D2-0B24D7EBD48E}"/>
  </hyperlinks>
  <pageMargins left="0.7" right="0.7" top="0.75" bottom="0.75" header="0.3" footer="0.3"/>
  <pageSetup paperSize="9" scale="72" orientation="landscape" horizontalDpi="4294967293" r:id="rId18"/>
  <legacyDrawing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4"/>
  <sheetViews>
    <sheetView topLeftCell="A16" zoomScale="85" zoomScaleNormal="85" workbookViewId="0">
      <selection activeCell="B31" sqref="B31"/>
    </sheetView>
  </sheetViews>
  <sheetFormatPr defaultColWidth="9.109375" defaultRowHeight="15.6" x14ac:dyDescent="0.35"/>
  <cols>
    <col min="1" max="1" width="22.44140625" style="77" customWidth="1"/>
    <col min="2" max="2" width="18.5546875" style="77" customWidth="1"/>
    <col min="3" max="3" width="16.88671875" style="77" customWidth="1"/>
    <col min="4" max="6" width="16.109375" style="77" customWidth="1"/>
    <col min="7" max="7" width="22.5546875" style="77" customWidth="1"/>
    <col min="8" max="8" width="35.5546875" style="77" customWidth="1"/>
    <col min="9" max="16384" width="9.109375" style="77"/>
  </cols>
  <sheetData>
    <row r="1" spans="1:11" s="16" customFormat="1" ht="17.399999999999999" x14ac:dyDescent="0.3">
      <c r="A1" s="15" t="s">
        <v>134</v>
      </c>
      <c r="B1" s="15"/>
    </row>
    <row r="2" spans="1:11" s="16" customFormat="1" x14ac:dyDescent="0.35">
      <c r="A2" s="73" t="s">
        <v>135</v>
      </c>
    </row>
    <row r="3" spans="1:11" s="16" customFormat="1" ht="17.399999999999999" x14ac:dyDescent="0.35">
      <c r="A3" s="73" t="s">
        <v>136</v>
      </c>
      <c r="B3" s="15"/>
    </row>
    <row r="4" spans="1:11" s="67" customFormat="1" ht="15" x14ac:dyDescent="0.35">
      <c r="A4" s="73" t="s">
        <v>45</v>
      </c>
    </row>
    <row r="5" spans="1:11" x14ac:dyDescent="0.35">
      <c r="A5" s="71" t="s">
        <v>47</v>
      </c>
      <c r="B5" s="71" t="s">
        <v>48</v>
      </c>
      <c r="I5" s="79"/>
    </row>
    <row r="6" spans="1:11" x14ac:dyDescent="0.35">
      <c r="A6" s="98">
        <v>44484</v>
      </c>
      <c r="B6" s="40" t="s">
        <v>319</v>
      </c>
      <c r="I6" s="79"/>
    </row>
    <row r="7" spans="1:11" ht="60" x14ac:dyDescent="0.35">
      <c r="A7" s="25" t="s">
        <v>137</v>
      </c>
      <c r="B7" s="5" t="s">
        <v>138</v>
      </c>
      <c r="C7" s="5" t="s">
        <v>139</v>
      </c>
      <c r="D7" s="5" t="s">
        <v>140</v>
      </c>
      <c r="E7" s="5" t="s">
        <v>141</v>
      </c>
      <c r="F7" s="5" t="s">
        <v>142</v>
      </c>
      <c r="G7" s="5" t="s">
        <v>143</v>
      </c>
      <c r="H7" s="5" t="s">
        <v>144</v>
      </c>
      <c r="I7" s="79"/>
    </row>
    <row r="8" spans="1:11" ht="60" x14ac:dyDescent="0.35">
      <c r="A8" s="28" t="s">
        <v>351</v>
      </c>
      <c r="B8" s="28" t="s">
        <v>147</v>
      </c>
      <c r="C8" s="13" t="s">
        <v>225</v>
      </c>
      <c r="D8" s="13" t="s">
        <v>352</v>
      </c>
      <c r="E8" s="13" t="s">
        <v>353</v>
      </c>
      <c r="F8" s="108" t="s">
        <v>354</v>
      </c>
      <c r="G8" s="13">
        <v>0</v>
      </c>
      <c r="H8" s="13"/>
    </row>
    <row r="9" spans="1:11" ht="90" x14ac:dyDescent="0.35">
      <c r="A9" s="28" t="s">
        <v>355</v>
      </c>
      <c r="B9" s="28" t="s">
        <v>147</v>
      </c>
      <c r="C9" s="13" t="s">
        <v>195</v>
      </c>
      <c r="D9" s="13" t="s">
        <v>352</v>
      </c>
      <c r="E9" s="13" t="s">
        <v>337</v>
      </c>
      <c r="F9" s="108" t="s">
        <v>369</v>
      </c>
      <c r="G9" s="13">
        <v>0</v>
      </c>
      <c r="H9" s="13"/>
    </row>
    <row r="10" spans="1:11" ht="60" x14ac:dyDescent="0.35">
      <c r="A10" s="28" t="s">
        <v>361</v>
      </c>
      <c r="B10" s="28" t="s">
        <v>147</v>
      </c>
      <c r="C10" s="13" t="s">
        <v>193</v>
      </c>
      <c r="D10" s="13" t="s">
        <v>352</v>
      </c>
      <c r="E10" s="13" t="s">
        <v>353</v>
      </c>
      <c r="F10" s="108" t="s">
        <v>354</v>
      </c>
      <c r="G10" s="13">
        <v>0</v>
      </c>
      <c r="H10" s="13"/>
      <c r="K10"/>
    </row>
    <row r="11" spans="1:11" ht="60" x14ac:dyDescent="0.35">
      <c r="A11" s="28" t="s">
        <v>356</v>
      </c>
      <c r="B11" s="28" t="s">
        <v>147</v>
      </c>
      <c r="C11" s="13" t="s">
        <v>193</v>
      </c>
      <c r="D11" s="13" t="s">
        <v>352</v>
      </c>
      <c r="E11" s="13" t="s">
        <v>353</v>
      </c>
      <c r="F11" s="108" t="s">
        <v>354</v>
      </c>
      <c r="G11" s="13">
        <v>0</v>
      </c>
      <c r="H11" s="13"/>
      <c r="K11"/>
    </row>
    <row r="12" spans="1:11" ht="60" x14ac:dyDescent="0.35">
      <c r="A12" s="28" t="s">
        <v>357</v>
      </c>
      <c r="B12" s="28" t="s">
        <v>149</v>
      </c>
      <c r="C12" s="13" t="s">
        <v>200</v>
      </c>
      <c r="D12" s="13" t="s">
        <v>352</v>
      </c>
      <c r="E12" s="13" t="s">
        <v>353</v>
      </c>
      <c r="F12" s="108" t="s">
        <v>354</v>
      </c>
      <c r="G12" s="13">
        <v>0</v>
      </c>
      <c r="H12" s="13"/>
      <c r="K12"/>
    </row>
    <row r="13" spans="1:11" ht="60" x14ac:dyDescent="0.35">
      <c r="A13" s="28" t="s">
        <v>358</v>
      </c>
      <c r="B13" s="28" t="s">
        <v>147</v>
      </c>
      <c r="C13" s="13" t="s">
        <v>212</v>
      </c>
      <c r="D13" s="13" t="s">
        <v>352</v>
      </c>
      <c r="E13" s="13" t="s">
        <v>353</v>
      </c>
      <c r="F13" s="108" t="s">
        <v>354</v>
      </c>
      <c r="G13" s="13">
        <v>0</v>
      </c>
      <c r="H13" s="13"/>
      <c r="K13"/>
    </row>
    <row r="14" spans="1:11" ht="90" x14ac:dyDescent="0.35">
      <c r="A14" s="28" t="s">
        <v>359</v>
      </c>
      <c r="B14" s="28" t="s">
        <v>147</v>
      </c>
      <c r="C14" s="13" t="s">
        <v>214</v>
      </c>
      <c r="D14" s="13" t="s">
        <v>352</v>
      </c>
      <c r="E14" s="13" t="s">
        <v>337</v>
      </c>
      <c r="F14" s="108" t="s">
        <v>369</v>
      </c>
      <c r="G14" s="13">
        <v>0</v>
      </c>
      <c r="H14" s="13"/>
      <c r="K14"/>
    </row>
    <row r="15" spans="1:11" ht="90" x14ac:dyDescent="0.35">
      <c r="A15" s="28" t="s">
        <v>360</v>
      </c>
      <c r="B15" s="28" t="s">
        <v>147</v>
      </c>
      <c r="C15" s="13" t="s">
        <v>220</v>
      </c>
      <c r="D15" s="13" t="s">
        <v>362</v>
      </c>
      <c r="E15" s="13" t="s">
        <v>337</v>
      </c>
      <c r="F15" s="108" t="s">
        <v>369</v>
      </c>
      <c r="G15" s="13">
        <v>0</v>
      </c>
      <c r="H15" s="13"/>
      <c r="K15"/>
    </row>
    <row r="16" spans="1:11" ht="30" x14ac:dyDescent="0.35">
      <c r="A16" s="28" t="s">
        <v>364</v>
      </c>
      <c r="B16" s="28" t="s">
        <v>147</v>
      </c>
      <c r="C16" s="13" t="s">
        <v>199</v>
      </c>
      <c r="D16" s="13" t="s">
        <v>362</v>
      </c>
      <c r="E16" s="13" t="s">
        <v>363</v>
      </c>
      <c r="F16" s="108" t="s">
        <v>368</v>
      </c>
      <c r="G16" s="13">
        <v>0</v>
      </c>
      <c r="H16" s="13"/>
      <c r="K16"/>
    </row>
    <row r="17" spans="1:14" ht="30" x14ac:dyDescent="0.35">
      <c r="A17" s="28" t="s">
        <v>365</v>
      </c>
      <c r="B17" s="28" t="s">
        <v>147</v>
      </c>
      <c r="C17" s="13" t="s">
        <v>199</v>
      </c>
      <c r="D17" s="13" t="s">
        <v>362</v>
      </c>
      <c r="E17" s="13" t="s">
        <v>363</v>
      </c>
      <c r="F17" s="108" t="s">
        <v>368</v>
      </c>
      <c r="G17" s="13">
        <v>0</v>
      </c>
      <c r="H17" s="13"/>
      <c r="K17"/>
    </row>
    <row r="18" spans="1:14" ht="30" x14ac:dyDescent="0.35">
      <c r="A18" s="28" t="s">
        <v>366</v>
      </c>
      <c r="B18" s="28" t="s">
        <v>147</v>
      </c>
      <c r="C18" s="13" t="s">
        <v>199</v>
      </c>
      <c r="D18" s="13" t="s">
        <v>362</v>
      </c>
      <c r="E18" s="13" t="s">
        <v>363</v>
      </c>
      <c r="F18" s="108" t="s">
        <v>368</v>
      </c>
      <c r="G18" s="13">
        <v>0</v>
      </c>
      <c r="H18" s="13"/>
      <c r="K18"/>
    </row>
    <row r="19" spans="1:14" ht="30" x14ac:dyDescent="0.35">
      <c r="A19" s="28" t="s">
        <v>367</v>
      </c>
      <c r="B19" s="28" t="s">
        <v>146</v>
      </c>
      <c r="C19" s="13" t="s">
        <v>213</v>
      </c>
      <c r="D19" s="13" t="s">
        <v>362</v>
      </c>
      <c r="E19" s="13" t="s">
        <v>363</v>
      </c>
      <c r="F19" s="108" t="s">
        <v>368</v>
      </c>
      <c r="G19" s="13">
        <v>0</v>
      </c>
      <c r="H19" s="13"/>
      <c r="K19"/>
    </row>
    <row r="20" spans="1:14" x14ac:dyDescent="0.35">
      <c r="A20" s="7" t="s">
        <v>145</v>
      </c>
      <c r="B20" s="7"/>
      <c r="C20" s="17"/>
      <c r="D20" s="17"/>
      <c r="E20" s="17"/>
      <c r="F20" s="17"/>
      <c r="G20" s="17"/>
      <c r="H20" s="17"/>
      <c r="K20"/>
    </row>
    <row r="21" spans="1:14" x14ac:dyDescent="0.35">
      <c r="A21" s="7" t="s">
        <v>146</v>
      </c>
      <c r="C21" s="17"/>
      <c r="D21" s="17"/>
      <c r="E21" s="17"/>
      <c r="F21" s="17"/>
      <c r="G21" s="17"/>
      <c r="H21" s="17"/>
      <c r="K21"/>
    </row>
    <row r="22" spans="1:14" x14ac:dyDescent="0.35">
      <c r="A22" s="7" t="s">
        <v>147</v>
      </c>
      <c r="C22" s="17"/>
      <c r="D22" s="17"/>
      <c r="E22" s="17"/>
      <c r="F22" s="17"/>
      <c r="G22" s="17"/>
      <c r="H22" s="17"/>
      <c r="K22"/>
    </row>
    <row r="23" spans="1:14" x14ac:dyDescent="0.35">
      <c r="A23" s="7" t="s">
        <v>148</v>
      </c>
      <c r="C23" s="17"/>
      <c r="D23" s="17"/>
      <c r="E23" s="17"/>
      <c r="F23" s="17"/>
      <c r="G23" s="17"/>
      <c r="H23" s="17"/>
      <c r="K23"/>
    </row>
    <row r="24" spans="1:14" x14ac:dyDescent="0.35">
      <c r="A24" s="7" t="s">
        <v>149</v>
      </c>
      <c r="C24" s="17"/>
      <c r="D24" s="17"/>
      <c r="E24" s="17"/>
      <c r="F24" s="17"/>
      <c r="G24" s="17"/>
      <c r="H24" s="17"/>
      <c r="K24"/>
      <c r="N24"/>
    </row>
    <row r="25" spans="1:14" x14ac:dyDescent="0.35">
      <c r="A25" s="7" t="s">
        <v>150</v>
      </c>
      <c r="C25" s="17"/>
      <c r="D25" s="17"/>
      <c r="E25" s="17"/>
      <c r="F25" s="17"/>
      <c r="G25" s="17"/>
      <c r="H25" s="17"/>
      <c r="K25"/>
      <c r="N25"/>
    </row>
    <row r="26" spans="1:14" x14ac:dyDescent="0.35">
      <c r="A26" s="7" t="s">
        <v>151</v>
      </c>
      <c r="K26"/>
      <c r="N26"/>
    </row>
    <row r="27" spans="1:14" x14ac:dyDescent="0.35">
      <c r="K27"/>
      <c r="N27"/>
    </row>
    <row r="28" spans="1:14" x14ac:dyDescent="0.35">
      <c r="K28"/>
      <c r="N28"/>
    </row>
    <row r="29" spans="1:14" x14ac:dyDescent="0.35">
      <c r="A29" s="52" t="s">
        <v>101</v>
      </c>
      <c r="B29" s="83"/>
      <c r="C29" s="84"/>
      <c r="K29"/>
      <c r="N29"/>
    </row>
    <row r="30" spans="1:14" ht="120" x14ac:dyDescent="0.35">
      <c r="A30" s="92" t="s">
        <v>152</v>
      </c>
      <c r="B30" s="86" t="s">
        <v>426</v>
      </c>
      <c r="C30" s="76"/>
      <c r="K30"/>
      <c r="N30"/>
    </row>
    <row r="31" spans="1:14" x14ac:dyDescent="0.35">
      <c r="A31" s="86"/>
      <c r="B31" s="86"/>
      <c r="C31" s="76"/>
      <c r="K31"/>
      <c r="N31"/>
    </row>
    <row r="32" spans="1:14" x14ac:dyDescent="0.35">
      <c r="K32"/>
    </row>
    <row r="33" spans="11:11" x14ac:dyDescent="0.35">
      <c r="K33"/>
    </row>
    <row r="34" spans="11:11" x14ac:dyDescent="0.35">
      <c r="K34"/>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3"/>
  <sheetViews>
    <sheetView zoomScaleNormal="100" workbookViewId="0">
      <selection activeCell="B6" sqref="A6:B6"/>
    </sheetView>
  </sheetViews>
  <sheetFormatPr defaultColWidth="9.109375" defaultRowHeight="15" x14ac:dyDescent="0.35"/>
  <cols>
    <col min="1" max="1" width="18.88671875" style="8" customWidth="1"/>
    <col min="2" max="2" width="24.109375" style="8" customWidth="1"/>
    <col min="3" max="4" width="20.5546875" style="8" customWidth="1"/>
    <col min="5" max="5" width="21.109375" style="8" customWidth="1"/>
    <col min="6" max="6" width="19.44140625" style="8" customWidth="1"/>
    <col min="7" max="7" width="25.44140625" style="8" customWidth="1"/>
    <col min="8" max="8" width="31.109375" style="8" customWidth="1"/>
    <col min="9" max="9" width="23.88671875" style="8" customWidth="1"/>
    <col min="10" max="16384" width="9.109375" style="8"/>
  </cols>
  <sheetData>
    <row r="1" spans="1:7" ht="17.399999999999999" x14ac:dyDescent="0.4">
      <c r="A1" s="6" t="s">
        <v>153</v>
      </c>
      <c r="B1" s="6"/>
    </row>
    <row r="2" spans="1:7" s="76" customFormat="1" ht="15.6" x14ac:dyDescent="0.35">
      <c r="A2" s="73" t="s">
        <v>154</v>
      </c>
    </row>
    <row r="3" spans="1:7" s="76" customFormat="1" ht="15.6" x14ac:dyDescent="0.35">
      <c r="A3" s="73" t="s">
        <v>155</v>
      </c>
    </row>
    <row r="4" spans="1:7" s="67" customFormat="1" x14ac:dyDescent="0.35">
      <c r="A4" s="73" t="s">
        <v>45</v>
      </c>
    </row>
    <row r="5" spans="1:7" x14ac:dyDescent="0.35">
      <c r="A5" s="71" t="s">
        <v>47</v>
      </c>
      <c r="B5" s="71" t="s">
        <v>48</v>
      </c>
      <c r="D5" s="29"/>
      <c r="E5" s="29"/>
      <c r="F5" s="29"/>
      <c r="G5" s="29"/>
    </row>
    <row r="6" spans="1:7" x14ac:dyDescent="0.35">
      <c r="A6" s="98">
        <v>44484</v>
      </c>
      <c r="B6" s="40" t="s">
        <v>319</v>
      </c>
      <c r="D6" s="29"/>
      <c r="E6" s="29"/>
      <c r="F6" s="29"/>
      <c r="G6" s="29"/>
    </row>
    <row r="7" spans="1:7" ht="14.4" customHeight="1" x14ac:dyDescent="0.35">
      <c r="B7" s="156" t="s">
        <v>156</v>
      </c>
      <c r="C7" s="158"/>
      <c r="D7" s="157"/>
    </row>
    <row r="8" spans="1:7" ht="60" x14ac:dyDescent="0.35">
      <c r="A8" s="25" t="s">
        <v>157</v>
      </c>
      <c r="B8" s="5" t="s">
        <v>158</v>
      </c>
      <c r="C8" s="5" t="s">
        <v>159</v>
      </c>
      <c r="D8" s="5" t="s">
        <v>160</v>
      </c>
      <c r="E8" s="66" t="s">
        <v>161</v>
      </c>
      <c r="F8" s="66" t="s">
        <v>162</v>
      </c>
    </row>
    <row r="9" spans="1:7" ht="60" x14ac:dyDescent="0.35">
      <c r="A9" s="168" t="s">
        <v>319</v>
      </c>
      <c r="B9" s="142" t="s">
        <v>370</v>
      </c>
      <c r="C9" s="142" t="s">
        <v>371</v>
      </c>
      <c r="D9" s="142" t="s">
        <v>372</v>
      </c>
      <c r="E9" s="171"/>
      <c r="F9" s="171" t="s">
        <v>376</v>
      </c>
    </row>
    <row r="10" spans="1:7" x14ac:dyDescent="0.35">
      <c r="A10" s="169"/>
      <c r="B10" s="143"/>
      <c r="C10" s="143"/>
      <c r="D10" s="143"/>
      <c r="E10" s="172"/>
      <c r="F10" s="172"/>
    </row>
    <row r="11" spans="1:7" ht="60" x14ac:dyDescent="0.35">
      <c r="A11" s="170"/>
      <c r="B11" s="144" t="s">
        <v>373</v>
      </c>
      <c r="C11" s="144" t="s">
        <v>374</v>
      </c>
      <c r="D11" s="144" t="s">
        <v>375</v>
      </c>
      <c r="E11" s="173"/>
      <c r="F11" s="173"/>
    </row>
    <row r="12" spans="1:7" ht="60" x14ac:dyDescent="0.35">
      <c r="A12" s="26" t="s">
        <v>17</v>
      </c>
      <c r="B12" s="28" t="s">
        <v>370</v>
      </c>
      <c r="C12" s="28" t="s">
        <v>371</v>
      </c>
      <c r="D12" s="28" t="s">
        <v>372</v>
      </c>
      <c r="E12" s="28"/>
      <c r="F12" s="141" t="s">
        <v>376</v>
      </c>
    </row>
    <row r="13" spans="1:7" ht="60" x14ac:dyDescent="0.35">
      <c r="A13" s="26" t="s">
        <v>346</v>
      </c>
      <c r="B13" s="28" t="s">
        <v>370</v>
      </c>
      <c r="C13" s="28" t="s">
        <v>371</v>
      </c>
      <c r="D13" s="28" t="s">
        <v>372</v>
      </c>
      <c r="E13" s="28"/>
      <c r="F13" s="28" t="s">
        <v>376</v>
      </c>
    </row>
    <row r="14" spans="1:7" x14ac:dyDescent="0.35">
      <c r="A14" s="109"/>
      <c r="B14" s="110"/>
      <c r="C14" s="110"/>
      <c r="D14" s="110"/>
      <c r="E14" s="110"/>
    </row>
    <row r="15" spans="1:7" ht="15.6" x14ac:dyDescent="0.35">
      <c r="A15" s="52" t="s">
        <v>101</v>
      </c>
      <c r="B15" s="83"/>
      <c r="C15" s="84"/>
    </row>
    <row r="16" spans="1:7" ht="45" x14ac:dyDescent="0.35">
      <c r="A16" s="86" t="s">
        <v>163</v>
      </c>
      <c r="B16" s="86" t="s">
        <v>427</v>
      </c>
      <c r="C16" s="76"/>
    </row>
    <row r="22" spans="1:2" x14ac:dyDescent="0.35">
      <c r="A22" s="4"/>
      <c r="B22" s="4"/>
    </row>
    <row r="23" spans="1:2" x14ac:dyDescent="0.35">
      <c r="A23" s="4"/>
      <c r="B23" s="4"/>
    </row>
  </sheetData>
  <mergeCells count="4">
    <mergeCell ref="B7:D7"/>
    <mergeCell ref="A9:A11"/>
    <mergeCell ref="E9:E11"/>
    <mergeCell ref="F9:F11"/>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42"/>
  <sheetViews>
    <sheetView tabSelected="1" topLeftCell="A132" zoomScale="85" zoomScaleNormal="85" workbookViewId="0">
      <selection activeCell="H139" sqref="H139"/>
    </sheetView>
  </sheetViews>
  <sheetFormatPr defaultColWidth="9.109375" defaultRowHeight="15" x14ac:dyDescent="0.35"/>
  <cols>
    <col min="1" max="1" width="27.5546875" style="8" customWidth="1"/>
    <col min="2" max="2" width="26.109375" style="8" customWidth="1"/>
    <col min="3" max="3" width="25.44140625" style="8" customWidth="1"/>
    <col min="4" max="4" width="24.88671875" style="8" customWidth="1"/>
    <col min="5" max="5" width="29.44140625" style="8" customWidth="1"/>
    <col min="6" max="6" width="17.5546875" style="8" customWidth="1"/>
    <col min="7" max="8" width="9.109375" style="8"/>
    <col min="9" max="9" width="21.109375" style="8" customWidth="1"/>
    <col min="10" max="10" width="27.88671875" style="8" customWidth="1"/>
    <col min="11" max="16384" width="9.109375" style="8"/>
  </cols>
  <sheetData>
    <row r="1" spans="1:6" s="67" customFormat="1" x14ac:dyDescent="0.35">
      <c r="A1" s="73" t="s">
        <v>45</v>
      </c>
    </row>
    <row r="2" spans="1:6" ht="17.399999999999999" x14ac:dyDescent="0.4">
      <c r="A2" s="6" t="s">
        <v>164</v>
      </c>
    </row>
    <row r="3" spans="1:6" x14ac:dyDescent="0.35">
      <c r="A3" s="73" t="s">
        <v>165</v>
      </c>
    </row>
    <row r="4" spans="1:6" s="76" customFormat="1" ht="15.6" x14ac:dyDescent="0.35">
      <c r="A4" s="73" t="s">
        <v>166</v>
      </c>
    </row>
    <row r="5" spans="1:6" ht="15" customHeight="1" x14ac:dyDescent="0.35">
      <c r="A5" s="71" t="s">
        <v>47</v>
      </c>
      <c r="B5" s="71" t="s">
        <v>48</v>
      </c>
    </row>
    <row r="6" spans="1:6" ht="20.399999999999999" customHeight="1" x14ac:dyDescent="0.35">
      <c r="A6" s="98">
        <v>44484</v>
      </c>
      <c r="B6" s="40" t="s">
        <v>319</v>
      </c>
      <c r="F6" s="27"/>
    </row>
    <row r="7" spans="1:6" ht="30" x14ac:dyDescent="0.35">
      <c r="A7" s="1" t="s">
        <v>167</v>
      </c>
      <c r="B7" s="5" t="s">
        <v>168</v>
      </c>
      <c r="C7" s="5" t="s">
        <v>169</v>
      </c>
      <c r="D7" s="5" t="s">
        <v>170</v>
      </c>
      <c r="E7" s="5" t="s">
        <v>171</v>
      </c>
    </row>
    <row r="8" spans="1:6" ht="30" x14ac:dyDescent="0.35">
      <c r="A8" s="21"/>
      <c r="B8" s="13" t="s">
        <v>172</v>
      </c>
      <c r="C8" s="13">
        <v>306</v>
      </c>
      <c r="D8" s="13">
        <v>597</v>
      </c>
      <c r="E8" s="13"/>
    </row>
    <row r="9" spans="1:6" x14ac:dyDescent="0.35">
      <c r="A9" s="21"/>
      <c r="B9" s="13"/>
      <c r="C9" s="13"/>
      <c r="D9" s="13"/>
    </row>
    <row r="10" spans="1:6" ht="30" x14ac:dyDescent="0.35">
      <c r="A10" s="23" t="s">
        <v>173</v>
      </c>
      <c r="B10" s="5" t="s">
        <v>174</v>
      </c>
      <c r="C10" s="5" t="s">
        <v>175</v>
      </c>
      <c r="D10" s="5"/>
    </row>
    <row r="11" spans="1:6" x14ac:dyDescent="0.35">
      <c r="A11" s="14" t="s">
        <v>146</v>
      </c>
      <c r="B11" s="191">
        <f>64.2585551330798*(1-B16)/100</f>
        <v>0.32936545847106224</v>
      </c>
      <c r="C11" s="9"/>
      <c r="D11" s="22"/>
    </row>
    <row r="12" spans="1:6" ht="30" x14ac:dyDescent="0.35">
      <c r="A12" s="14" t="s">
        <v>147</v>
      </c>
      <c r="B12" s="191">
        <f>6.46387832699619*(1-B16)/100</f>
        <v>3.313143665093525E-2</v>
      </c>
      <c r="C12" s="9"/>
      <c r="D12" s="22"/>
    </row>
    <row r="13" spans="1:6" ht="30" x14ac:dyDescent="0.35">
      <c r="A13" s="14" t="s">
        <v>148</v>
      </c>
      <c r="B13" s="191">
        <f>17.4904942965779*(1-B16)/100</f>
        <v>8.9649769761354053E-2</v>
      </c>
      <c r="C13" s="9"/>
      <c r="D13" s="22"/>
    </row>
    <row r="14" spans="1:6" x14ac:dyDescent="0.35">
      <c r="A14" s="14" t="s">
        <v>149</v>
      </c>
      <c r="B14" s="191">
        <f>3.04182509505703*(1-B16)/100</f>
        <v>1.5591264306322466E-2</v>
      </c>
      <c r="C14" s="9"/>
      <c r="D14" s="22"/>
    </row>
    <row r="15" spans="1:6" x14ac:dyDescent="0.35">
      <c r="A15" s="14" t="s">
        <v>150</v>
      </c>
      <c r="B15" s="191">
        <f>8.74524714828897*(1-B16)/100</f>
        <v>4.4824884880677131E-2</v>
      </c>
      <c r="C15" s="9"/>
      <c r="D15" s="22"/>
    </row>
    <row r="16" spans="1:6" x14ac:dyDescent="0.35">
      <c r="A16" s="14" t="s">
        <v>386</v>
      </c>
      <c r="B16" s="191">
        <f>1-306/597</f>
        <v>0.48743718592964824</v>
      </c>
      <c r="C16" s="9"/>
      <c r="D16" s="22"/>
    </row>
    <row r="17" spans="1:4" x14ac:dyDescent="0.35">
      <c r="A17" s="23" t="s">
        <v>176</v>
      </c>
      <c r="B17" s="5" t="s">
        <v>177</v>
      </c>
      <c r="C17" s="9"/>
      <c r="D17" s="22"/>
    </row>
    <row r="18" spans="1:4" x14ac:dyDescent="0.35">
      <c r="A18" s="28" t="s">
        <v>178</v>
      </c>
      <c r="B18" s="192">
        <v>0</v>
      </c>
      <c r="C18" s="13"/>
      <c r="D18" s="22"/>
    </row>
    <row r="19" spans="1:4" x14ac:dyDescent="0.35">
      <c r="A19" s="28" t="s">
        <v>179</v>
      </c>
      <c r="B19" s="192">
        <v>0</v>
      </c>
      <c r="C19" s="13"/>
      <c r="D19" s="22"/>
    </row>
    <row r="20" spans="1:4" x14ac:dyDescent="0.35">
      <c r="A20" s="28" t="s">
        <v>180</v>
      </c>
      <c r="B20" s="192">
        <v>0</v>
      </c>
      <c r="C20" s="13"/>
      <c r="D20" s="22"/>
    </row>
    <row r="21" spans="1:4" x14ac:dyDescent="0.35">
      <c r="A21" s="28" t="s">
        <v>181</v>
      </c>
      <c r="B21" s="192">
        <v>0</v>
      </c>
      <c r="C21" s="13"/>
      <c r="D21" s="22"/>
    </row>
    <row r="22" spans="1:4" x14ac:dyDescent="0.35">
      <c r="A22" s="28" t="s">
        <v>182</v>
      </c>
      <c r="B22" s="192">
        <v>0</v>
      </c>
      <c r="C22" s="13"/>
      <c r="D22" s="22"/>
    </row>
    <row r="23" spans="1:4" x14ac:dyDescent="0.35">
      <c r="A23" s="28" t="s">
        <v>183</v>
      </c>
      <c r="B23" s="192">
        <v>0</v>
      </c>
      <c r="C23" s="13"/>
      <c r="D23" s="22"/>
    </row>
    <row r="24" spans="1:4" x14ac:dyDescent="0.35">
      <c r="A24" s="28" t="s">
        <v>184</v>
      </c>
      <c r="B24" s="192">
        <f>3/D8</f>
        <v>5.0251256281407036E-3</v>
      </c>
      <c r="C24" s="13"/>
      <c r="D24" s="22"/>
    </row>
    <row r="25" spans="1:4" x14ac:dyDescent="0.35">
      <c r="A25" s="28" t="s">
        <v>185</v>
      </c>
      <c r="B25" s="192">
        <v>0</v>
      </c>
      <c r="C25" s="13"/>
      <c r="D25" s="22"/>
    </row>
    <row r="26" spans="1:4" x14ac:dyDescent="0.35">
      <c r="A26" s="28" t="s">
        <v>186</v>
      </c>
      <c r="B26" s="192">
        <f>1/D8</f>
        <v>1.6750418760469012E-3</v>
      </c>
      <c r="C26" s="13"/>
      <c r="D26" s="22"/>
    </row>
    <row r="27" spans="1:4" x14ac:dyDescent="0.35">
      <c r="A27" s="28" t="s">
        <v>187</v>
      </c>
      <c r="B27" s="192">
        <f>1/D8</f>
        <v>1.6750418760469012E-3</v>
      </c>
      <c r="C27" s="13"/>
      <c r="D27" s="22"/>
    </row>
    <row r="28" spans="1:4" x14ac:dyDescent="0.35">
      <c r="A28" s="28" t="s">
        <v>188</v>
      </c>
      <c r="B28" s="192">
        <v>0</v>
      </c>
      <c r="C28" s="13"/>
      <c r="D28" s="22"/>
    </row>
    <row r="29" spans="1:4" x14ac:dyDescent="0.35">
      <c r="A29" s="28" t="s">
        <v>189</v>
      </c>
      <c r="B29" s="192">
        <v>0</v>
      </c>
      <c r="C29" s="13"/>
      <c r="D29" s="22"/>
    </row>
    <row r="30" spans="1:4" x14ac:dyDescent="0.35">
      <c r="A30" s="28" t="s">
        <v>190</v>
      </c>
      <c r="B30" s="192">
        <f>5/D8</f>
        <v>8.3752093802345051E-3</v>
      </c>
      <c r="C30" s="13"/>
      <c r="D30" s="22"/>
    </row>
    <row r="31" spans="1:4" x14ac:dyDescent="0.35">
      <c r="A31" s="28" t="s">
        <v>191</v>
      </c>
      <c r="B31" s="192">
        <v>0</v>
      </c>
      <c r="C31" s="13"/>
      <c r="D31" s="22"/>
    </row>
    <row r="32" spans="1:4" x14ac:dyDescent="0.35">
      <c r="A32" s="28" t="s">
        <v>192</v>
      </c>
      <c r="B32" s="192">
        <f>1/D8</f>
        <v>1.6750418760469012E-3</v>
      </c>
      <c r="C32" s="13"/>
      <c r="D32" s="22"/>
    </row>
    <row r="33" spans="1:4" x14ac:dyDescent="0.35">
      <c r="A33" s="28" t="s">
        <v>193</v>
      </c>
      <c r="B33" s="192">
        <f>18/D8</f>
        <v>3.015075376884422E-2</v>
      </c>
      <c r="C33" s="13"/>
      <c r="D33" s="22"/>
    </row>
    <row r="34" spans="1:4" x14ac:dyDescent="0.35">
      <c r="A34" s="28" t="s">
        <v>194</v>
      </c>
      <c r="B34" s="192">
        <v>0</v>
      </c>
      <c r="C34" s="13"/>
      <c r="D34" s="22"/>
    </row>
    <row r="35" spans="1:4" x14ac:dyDescent="0.35">
      <c r="A35" s="28" t="s">
        <v>195</v>
      </c>
      <c r="B35" s="192">
        <f>7/D8</f>
        <v>1.1725293132328308E-2</v>
      </c>
      <c r="C35" s="13"/>
      <c r="D35" s="22"/>
    </row>
    <row r="36" spans="1:4" x14ac:dyDescent="0.35">
      <c r="A36" s="28" t="s">
        <v>196</v>
      </c>
      <c r="B36" s="192">
        <f>14/D8</f>
        <v>2.3450586264656615E-2</v>
      </c>
      <c r="C36" s="13"/>
      <c r="D36" s="22"/>
    </row>
    <row r="37" spans="1:4" x14ac:dyDescent="0.35">
      <c r="A37" s="28" t="s">
        <v>197</v>
      </c>
      <c r="B37" s="192">
        <v>0</v>
      </c>
      <c r="C37" s="13"/>
      <c r="D37" s="22"/>
    </row>
    <row r="38" spans="1:4" x14ac:dyDescent="0.35">
      <c r="A38" s="28" t="s">
        <v>198</v>
      </c>
      <c r="B38" s="192">
        <v>0</v>
      </c>
      <c r="C38" s="13"/>
      <c r="D38" s="22"/>
    </row>
    <row r="39" spans="1:4" x14ac:dyDescent="0.35">
      <c r="A39" s="28" t="s">
        <v>199</v>
      </c>
      <c r="B39" s="192">
        <f>11/D8</f>
        <v>1.8425460636515914E-2</v>
      </c>
      <c r="C39" s="13"/>
      <c r="D39" s="22"/>
    </row>
    <row r="40" spans="1:4" x14ac:dyDescent="0.35">
      <c r="A40" s="28" t="s">
        <v>200</v>
      </c>
      <c r="B40" s="192">
        <f>41/D8</f>
        <v>6.8676716917922945E-2</v>
      </c>
      <c r="C40" s="13"/>
      <c r="D40" s="22"/>
    </row>
    <row r="41" spans="1:4" x14ac:dyDescent="0.35">
      <c r="A41" s="28" t="s">
        <v>201</v>
      </c>
      <c r="B41" s="192">
        <v>0</v>
      </c>
      <c r="C41" s="13"/>
      <c r="D41" s="22"/>
    </row>
    <row r="42" spans="1:4" x14ac:dyDescent="0.35">
      <c r="A42" s="28" t="s">
        <v>202</v>
      </c>
      <c r="B42" s="192">
        <v>0</v>
      </c>
      <c r="C42" s="13"/>
      <c r="D42" s="22"/>
    </row>
    <row r="43" spans="1:4" x14ac:dyDescent="0.35">
      <c r="A43" s="28" t="s">
        <v>203</v>
      </c>
      <c r="B43" s="192">
        <v>0</v>
      </c>
      <c r="C43" s="13"/>
      <c r="D43" s="22"/>
    </row>
    <row r="44" spans="1:4" x14ac:dyDescent="0.35">
      <c r="A44" s="28" t="s">
        <v>204</v>
      </c>
      <c r="B44" s="192">
        <v>0</v>
      </c>
      <c r="C44" s="13"/>
      <c r="D44" s="22"/>
    </row>
    <row r="45" spans="1:4" x14ac:dyDescent="0.35">
      <c r="A45" s="28" t="s">
        <v>205</v>
      </c>
      <c r="B45" s="192">
        <f>1/D8</f>
        <v>1.6750418760469012E-3</v>
      </c>
      <c r="C45" s="13"/>
      <c r="D45" s="22"/>
    </row>
    <row r="46" spans="1:4" x14ac:dyDescent="0.35">
      <c r="A46" s="28" t="s">
        <v>206</v>
      </c>
      <c r="B46" s="192">
        <v>0</v>
      </c>
      <c r="C46" s="13"/>
      <c r="D46" s="22"/>
    </row>
    <row r="47" spans="1:4" x14ac:dyDescent="0.35">
      <c r="A47" s="28" t="s">
        <v>207</v>
      </c>
      <c r="B47" s="192">
        <v>0</v>
      </c>
      <c r="C47" s="13"/>
      <c r="D47" s="22"/>
    </row>
    <row r="48" spans="1:4" x14ac:dyDescent="0.35">
      <c r="A48" s="28" t="s">
        <v>208</v>
      </c>
      <c r="B48" s="192">
        <f>2/D8</f>
        <v>3.3500837520938024E-3</v>
      </c>
      <c r="C48" s="13"/>
      <c r="D48" s="22"/>
    </row>
    <row r="49" spans="1:4" x14ac:dyDescent="0.35">
      <c r="A49" s="28" t="s">
        <v>209</v>
      </c>
      <c r="B49" s="192">
        <f>5/D8</f>
        <v>8.3752093802345051E-3</v>
      </c>
      <c r="C49" s="13"/>
      <c r="D49" s="22"/>
    </row>
    <row r="50" spans="1:4" x14ac:dyDescent="0.35">
      <c r="A50" s="28" t="s">
        <v>210</v>
      </c>
      <c r="B50" s="192">
        <v>0</v>
      </c>
      <c r="C50" s="13"/>
      <c r="D50" s="22"/>
    </row>
    <row r="51" spans="1:4" x14ac:dyDescent="0.35">
      <c r="A51" s="28" t="s">
        <v>211</v>
      </c>
      <c r="B51" s="192">
        <f>4/D8</f>
        <v>6.7001675041876048E-3</v>
      </c>
      <c r="C51" s="13"/>
      <c r="D51" s="22"/>
    </row>
    <row r="52" spans="1:4" x14ac:dyDescent="0.35">
      <c r="A52" s="28" t="s">
        <v>212</v>
      </c>
      <c r="B52" s="192">
        <f>1/D8</f>
        <v>1.6750418760469012E-3</v>
      </c>
      <c r="C52" s="13"/>
      <c r="D52" s="22"/>
    </row>
    <row r="53" spans="1:4" x14ac:dyDescent="0.35">
      <c r="A53" s="28" t="s">
        <v>213</v>
      </c>
      <c r="B53" s="192">
        <f>7/D8</f>
        <v>1.1725293132328308E-2</v>
      </c>
      <c r="C53" s="13"/>
      <c r="D53" s="22"/>
    </row>
    <row r="54" spans="1:4" x14ac:dyDescent="0.35">
      <c r="A54" s="28" t="s">
        <v>214</v>
      </c>
      <c r="B54" s="192">
        <f>1/D8</f>
        <v>1.6750418760469012E-3</v>
      </c>
      <c r="C54" s="13"/>
      <c r="D54" s="22"/>
    </row>
    <row r="55" spans="1:4" x14ac:dyDescent="0.35">
      <c r="A55" s="28" t="s">
        <v>215</v>
      </c>
      <c r="B55" s="192">
        <v>0</v>
      </c>
      <c r="C55" s="13"/>
      <c r="D55" s="22"/>
    </row>
    <row r="56" spans="1:4" x14ac:dyDescent="0.35">
      <c r="A56" s="28" t="s">
        <v>216</v>
      </c>
      <c r="B56" s="192">
        <v>0</v>
      </c>
      <c r="C56" s="13"/>
      <c r="D56" s="22"/>
    </row>
    <row r="57" spans="1:4" x14ac:dyDescent="0.35">
      <c r="A57" s="28" t="s">
        <v>217</v>
      </c>
      <c r="B57" s="192">
        <v>0</v>
      </c>
      <c r="C57" s="13"/>
      <c r="D57" s="22"/>
    </row>
    <row r="58" spans="1:4" x14ac:dyDescent="0.35">
      <c r="A58" s="28" t="s">
        <v>218</v>
      </c>
      <c r="B58" s="192">
        <v>0</v>
      </c>
      <c r="C58" s="13"/>
      <c r="D58" s="22"/>
    </row>
    <row r="59" spans="1:4" x14ac:dyDescent="0.35">
      <c r="A59" s="28" t="s">
        <v>219</v>
      </c>
      <c r="B59" s="192">
        <f>1/D8</f>
        <v>1.6750418760469012E-3</v>
      </c>
      <c r="C59" s="13"/>
      <c r="D59" s="22"/>
    </row>
    <row r="60" spans="1:4" x14ac:dyDescent="0.35">
      <c r="A60" s="28" t="s">
        <v>220</v>
      </c>
      <c r="B60" s="192">
        <f>26/D8</f>
        <v>4.3551088777219429E-2</v>
      </c>
      <c r="C60" s="13"/>
      <c r="D60" s="22"/>
    </row>
    <row r="61" spans="1:4" x14ac:dyDescent="0.35">
      <c r="A61" s="28" t="s">
        <v>221</v>
      </c>
      <c r="B61" s="192">
        <f>2/D8</f>
        <v>3.3500837520938024E-3</v>
      </c>
      <c r="C61" s="13"/>
      <c r="D61" s="22"/>
    </row>
    <row r="62" spans="1:4" x14ac:dyDescent="0.35">
      <c r="A62" s="28" t="s">
        <v>222</v>
      </c>
      <c r="B62" s="192">
        <v>0</v>
      </c>
      <c r="C62" s="13"/>
      <c r="D62" s="22"/>
    </row>
    <row r="63" spans="1:4" x14ac:dyDescent="0.35">
      <c r="A63" s="28" t="s">
        <v>223</v>
      </c>
      <c r="B63" s="192">
        <f>1/D8</f>
        <v>1.6750418760469012E-3</v>
      </c>
      <c r="C63" s="13"/>
      <c r="D63" s="22"/>
    </row>
    <row r="64" spans="1:4" x14ac:dyDescent="0.35">
      <c r="A64" s="28" t="s">
        <v>224</v>
      </c>
      <c r="B64" s="192">
        <f>5/D8</f>
        <v>8.3752093802345051E-3</v>
      </c>
      <c r="C64" s="13"/>
      <c r="D64" s="22"/>
    </row>
    <row r="65" spans="1:10" x14ac:dyDescent="0.35">
      <c r="A65" s="28" t="s">
        <v>225</v>
      </c>
      <c r="B65" s="192">
        <f>100/D8</f>
        <v>0.16750418760469013</v>
      </c>
      <c r="C65" s="13"/>
      <c r="D65" s="22"/>
      <c r="J65" s="116"/>
    </row>
    <row r="66" spans="1:10" x14ac:dyDescent="0.35">
      <c r="A66" s="28" t="s">
        <v>226</v>
      </c>
      <c r="B66" s="192">
        <f>1/D8</f>
        <v>1.6750418760469012E-3</v>
      </c>
      <c r="C66" s="13"/>
      <c r="D66" s="22"/>
      <c r="J66" s="116"/>
    </row>
    <row r="67" spans="1:10" x14ac:dyDescent="0.35">
      <c r="A67" s="28" t="s">
        <v>387</v>
      </c>
      <c r="B67" s="193">
        <f>B68-SUM(B18:B66)</f>
        <v>4.0201005025125636E-2</v>
      </c>
      <c r="C67" s="13"/>
      <c r="D67" s="22"/>
      <c r="J67" s="116"/>
    </row>
    <row r="68" spans="1:10" x14ac:dyDescent="0.35">
      <c r="A68" s="90" t="s">
        <v>227</v>
      </c>
      <c r="B68" s="194">
        <v>0.47403685092127301</v>
      </c>
      <c r="C68" s="13"/>
      <c r="D68" s="22"/>
      <c r="E68" s="117"/>
      <c r="J68" s="116"/>
    </row>
    <row r="69" spans="1:10" x14ac:dyDescent="0.35">
      <c r="A69" s="28" t="s">
        <v>228</v>
      </c>
      <c r="B69" s="192">
        <f>6/D8</f>
        <v>1.0050251256281407E-2</v>
      </c>
      <c r="C69" s="13"/>
      <c r="D69" s="22"/>
      <c r="J69" s="116"/>
    </row>
    <row r="70" spans="1:10" x14ac:dyDescent="0.35">
      <c r="A70" s="28" t="s">
        <v>229</v>
      </c>
      <c r="B70" s="192">
        <f>3/D8</f>
        <v>5.0251256281407036E-3</v>
      </c>
      <c r="C70" s="13"/>
      <c r="D70" s="22"/>
    </row>
    <row r="71" spans="1:10" x14ac:dyDescent="0.35">
      <c r="A71" s="28" t="s">
        <v>230</v>
      </c>
      <c r="B71" s="192">
        <v>0</v>
      </c>
      <c r="C71" s="13"/>
      <c r="D71" s="22"/>
    </row>
    <row r="72" spans="1:10" x14ac:dyDescent="0.35">
      <c r="A72" s="28" t="s">
        <v>231</v>
      </c>
      <c r="B72" s="192">
        <v>0</v>
      </c>
      <c r="C72" s="13"/>
      <c r="D72" s="22"/>
    </row>
    <row r="73" spans="1:10" x14ac:dyDescent="0.35">
      <c r="A73" s="28" t="s">
        <v>232</v>
      </c>
      <c r="B73" s="192">
        <f>1/D8</f>
        <v>1.6750418760469012E-3</v>
      </c>
      <c r="C73" s="13"/>
      <c r="D73" s="22"/>
    </row>
    <row r="74" spans="1:10" x14ac:dyDescent="0.35">
      <c r="A74" s="28" t="s">
        <v>233</v>
      </c>
      <c r="B74" s="192">
        <f>3/D8</f>
        <v>5.0251256281407036E-3</v>
      </c>
      <c r="C74" s="13"/>
      <c r="D74" s="22"/>
    </row>
    <row r="75" spans="1:10" x14ac:dyDescent="0.35">
      <c r="A75" s="28" t="s">
        <v>386</v>
      </c>
      <c r="B75" s="193">
        <f>1-SUM(B68:B74)</f>
        <v>0.50418760469011725</v>
      </c>
      <c r="C75" s="13"/>
      <c r="D75" s="22"/>
    </row>
    <row r="76" spans="1:10" x14ac:dyDescent="0.35">
      <c r="A76" s="7" t="s">
        <v>234</v>
      </c>
    </row>
    <row r="77" spans="1:10" x14ac:dyDescent="0.35">
      <c r="A77" s="7" t="s">
        <v>235</v>
      </c>
    </row>
    <row r="78" spans="1:10" x14ac:dyDescent="0.35">
      <c r="A78" s="7" t="s">
        <v>236</v>
      </c>
    </row>
    <row r="79" spans="1:10" x14ac:dyDescent="0.35">
      <c r="A79" s="7" t="s">
        <v>237</v>
      </c>
    </row>
    <row r="80" spans="1:10" x14ac:dyDescent="0.35">
      <c r="A80" s="24" t="s">
        <v>238</v>
      </c>
    </row>
    <row r="81" spans="1:5" x14ac:dyDescent="0.35">
      <c r="A81" s="24" t="s">
        <v>239</v>
      </c>
    </row>
    <row r="82" spans="1:5" x14ac:dyDescent="0.35">
      <c r="A82" s="24"/>
    </row>
    <row r="84" spans="1:5" ht="17.399999999999999" x14ac:dyDescent="0.4">
      <c r="A84" s="6" t="s">
        <v>240</v>
      </c>
      <c r="B84" s="77"/>
      <c r="C84" s="77"/>
      <c r="D84" s="77"/>
      <c r="E84" s="77"/>
    </row>
    <row r="85" spans="1:5" s="76" customFormat="1" ht="15.6" x14ac:dyDescent="0.35">
      <c r="A85" s="73" t="s">
        <v>241</v>
      </c>
    </row>
    <row r="86" spans="1:5" ht="15" customHeight="1" x14ac:dyDescent="0.35">
      <c r="A86" s="71" t="s">
        <v>47</v>
      </c>
      <c r="B86" s="71" t="s">
        <v>48</v>
      </c>
      <c r="D86" s="77"/>
      <c r="E86" s="77"/>
    </row>
    <row r="87" spans="1:5" ht="15.6" x14ac:dyDescent="0.35">
      <c r="A87" s="98">
        <v>44484</v>
      </c>
      <c r="B87" s="40" t="s">
        <v>319</v>
      </c>
      <c r="D87" s="77"/>
      <c r="E87" s="77"/>
    </row>
    <row r="88" spans="1:5" ht="54" customHeight="1" x14ac:dyDescent="0.35">
      <c r="A88" s="1" t="s">
        <v>242</v>
      </c>
      <c r="B88" s="5" t="s">
        <v>243</v>
      </c>
      <c r="C88" s="5" t="s">
        <v>244</v>
      </c>
      <c r="D88" s="5" t="s">
        <v>245</v>
      </c>
      <c r="E88" s="5" t="s">
        <v>246</v>
      </c>
    </row>
    <row r="89" spans="1:5" ht="60" x14ac:dyDescent="0.35">
      <c r="A89" s="112" t="s">
        <v>388</v>
      </c>
      <c r="B89" s="113">
        <v>43263</v>
      </c>
      <c r="C89" s="114" t="s">
        <v>340</v>
      </c>
      <c r="D89" s="114" t="s">
        <v>28</v>
      </c>
      <c r="E89" s="114">
        <v>5</v>
      </c>
    </row>
    <row r="90" spans="1:5" ht="75" x14ac:dyDescent="0.35">
      <c r="A90" s="112" t="s">
        <v>389</v>
      </c>
      <c r="B90" s="113">
        <v>43189</v>
      </c>
      <c r="C90" s="114" t="s">
        <v>340</v>
      </c>
      <c r="D90" s="114" t="s">
        <v>28</v>
      </c>
      <c r="E90" s="114">
        <v>7</v>
      </c>
    </row>
    <row r="91" spans="1:5" ht="45" x14ac:dyDescent="0.35">
      <c r="A91" s="112" t="s">
        <v>390</v>
      </c>
      <c r="B91" s="113">
        <v>43480</v>
      </c>
      <c r="C91" s="114" t="s">
        <v>340</v>
      </c>
      <c r="D91" s="114" t="s">
        <v>28</v>
      </c>
      <c r="E91" s="114">
        <v>11</v>
      </c>
    </row>
    <row r="92" spans="1:5" ht="75" x14ac:dyDescent="0.35">
      <c r="A92" s="112" t="s">
        <v>391</v>
      </c>
      <c r="B92" s="113">
        <v>43263</v>
      </c>
      <c r="C92" s="114" t="s">
        <v>340</v>
      </c>
      <c r="D92" s="114" t="s">
        <v>28</v>
      </c>
      <c r="E92" s="114">
        <v>5</v>
      </c>
    </row>
    <row r="93" spans="1:5" ht="75" x14ac:dyDescent="0.35">
      <c r="A93" s="112" t="s">
        <v>392</v>
      </c>
      <c r="B93" s="113">
        <v>43340</v>
      </c>
      <c r="C93" s="114" t="s">
        <v>340</v>
      </c>
      <c r="D93" s="114" t="s">
        <v>28</v>
      </c>
      <c r="E93" s="114">
        <v>5</v>
      </c>
    </row>
    <row r="94" spans="1:5" ht="60" x14ac:dyDescent="0.35">
      <c r="A94" s="112" t="s">
        <v>393</v>
      </c>
      <c r="B94" s="113">
        <v>44086</v>
      </c>
      <c r="C94" s="114" t="s">
        <v>340</v>
      </c>
      <c r="D94" s="114" t="s">
        <v>28</v>
      </c>
      <c r="E94" s="114">
        <v>0</v>
      </c>
    </row>
    <row r="95" spans="1:5" ht="45" x14ac:dyDescent="0.35">
      <c r="A95" s="112" t="s">
        <v>394</v>
      </c>
      <c r="B95" s="113">
        <v>44086</v>
      </c>
      <c r="C95" s="114" t="s">
        <v>340</v>
      </c>
      <c r="D95" s="114" t="s">
        <v>28</v>
      </c>
      <c r="E95" s="114">
        <v>3</v>
      </c>
    </row>
    <row r="96" spans="1:5" ht="75" x14ac:dyDescent="0.35">
      <c r="A96" s="112" t="s">
        <v>395</v>
      </c>
      <c r="B96" s="113">
        <v>44086</v>
      </c>
      <c r="C96" s="114" t="s">
        <v>340</v>
      </c>
      <c r="D96" s="114" t="s">
        <v>8</v>
      </c>
      <c r="E96" s="114" t="s">
        <v>340</v>
      </c>
    </row>
    <row r="97" spans="1:5" ht="30" x14ac:dyDescent="0.35">
      <c r="A97" s="112" t="s">
        <v>396</v>
      </c>
      <c r="B97" s="113">
        <v>44086</v>
      </c>
      <c r="C97" s="114" t="s">
        <v>340</v>
      </c>
      <c r="D97" s="114" t="s">
        <v>28</v>
      </c>
      <c r="E97" s="114">
        <v>14</v>
      </c>
    </row>
    <row r="98" spans="1:5" ht="60" x14ac:dyDescent="0.35">
      <c r="A98" s="112" t="s">
        <v>397</v>
      </c>
      <c r="B98" s="113">
        <v>44086</v>
      </c>
      <c r="C98" s="114" t="s">
        <v>340</v>
      </c>
      <c r="D98" s="114" t="s">
        <v>28</v>
      </c>
      <c r="E98" s="114">
        <v>2</v>
      </c>
    </row>
    <row r="99" spans="1:5" ht="45" x14ac:dyDescent="0.35">
      <c r="A99" s="112" t="s">
        <v>398</v>
      </c>
      <c r="B99" s="113">
        <v>44086</v>
      </c>
      <c r="C99" s="114" t="s">
        <v>340</v>
      </c>
      <c r="D99" s="114" t="s">
        <v>28</v>
      </c>
      <c r="E99" s="114">
        <v>4</v>
      </c>
    </row>
    <row r="100" spans="1:5" ht="30" x14ac:dyDescent="0.35">
      <c r="A100" s="112" t="s">
        <v>399</v>
      </c>
      <c r="B100" s="113">
        <v>44086</v>
      </c>
      <c r="C100" s="114" t="s">
        <v>340</v>
      </c>
      <c r="D100" s="114" t="s">
        <v>28</v>
      </c>
      <c r="E100" s="114">
        <v>3</v>
      </c>
    </row>
    <row r="101" spans="1:5" ht="45" x14ac:dyDescent="0.35">
      <c r="A101" s="112" t="s">
        <v>400</v>
      </c>
      <c r="B101" s="113">
        <v>44086</v>
      </c>
      <c r="C101" s="114" t="s">
        <v>340</v>
      </c>
      <c r="D101" s="114" t="s">
        <v>28</v>
      </c>
      <c r="E101" s="114">
        <v>13</v>
      </c>
    </row>
    <row r="102" spans="1:5" ht="60" x14ac:dyDescent="0.35">
      <c r="A102" s="112" t="s">
        <v>401</v>
      </c>
      <c r="B102" s="113">
        <v>44086</v>
      </c>
      <c r="C102" s="114" t="s">
        <v>340</v>
      </c>
      <c r="D102" s="114" t="s">
        <v>8</v>
      </c>
      <c r="E102" s="114" t="s">
        <v>340</v>
      </c>
    </row>
    <row r="103" spans="1:5" ht="60" x14ac:dyDescent="0.35">
      <c r="A103" s="112" t="s">
        <v>402</v>
      </c>
      <c r="B103" s="113">
        <v>44086</v>
      </c>
      <c r="C103" s="114" t="s">
        <v>340</v>
      </c>
      <c r="D103" s="114" t="s">
        <v>28</v>
      </c>
      <c r="E103" s="114">
        <v>0</v>
      </c>
    </row>
    <row r="104" spans="1:5" ht="75" x14ac:dyDescent="0.35">
      <c r="A104" s="112" t="s">
        <v>403</v>
      </c>
      <c r="B104" s="113">
        <v>44086</v>
      </c>
      <c r="C104" s="114" t="s">
        <v>340</v>
      </c>
      <c r="D104" s="114" t="s">
        <v>28</v>
      </c>
      <c r="E104" s="114">
        <v>0</v>
      </c>
    </row>
    <row r="105" spans="1:5" ht="45" x14ac:dyDescent="0.35">
      <c r="A105" s="112" t="s">
        <v>404</v>
      </c>
      <c r="B105" s="113">
        <v>42292</v>
      </c>
      <c r="C105" s="114" t="s">
        <v>340</v>
      </c>
      <c r="D105" s="114" t="s">
        <v>28</v>
      </c>
      <c r="E105" s="114">
        <v>6</v>
      </c>
    </row>
    <row r="106" spans="1:5" ht="75" x14ac:dyDescent="0.35">
      <c r="A106" s="112" t="s">
        <v>405</v>
      </c>
      <c r="B106" s="113">
        <v>43658</v>
      </c>
      <c r="C106" s="114" t="s">
        <v>340</v>
      </c>
      <c r="D106" s="114" t="s">
        <v>28</v>
      </c>
      <c r="E106" s="114">
        <v>2</v>
      </c>
    </row>
    <row r="107" spans="1:5" ht="45" x14ac:dyDescent="0.35">
      <c r="A107" s="112" t="s">
        <v>406</v>
      </c>
      <c r="B107" s="113">
        <v>43384</v>
      </c>
      <c r="C107" s="114" t="s">
        <v>340</v>
      </c>
      <c r="D107" s="114" t="s">
        <v>28</v>
      </c>
      <c r="E107" s="114">
        <v>5</v>
      </c>
    </row>
    <row r="108" spans="1:5" ht="60" x14ac:dyDescent="0.35">
      <c r="A108" s="112" t="s">
        <v>407</v>
      </c>
      <c r="B108" s="113">
        <v>44214</v>
      </c>
      <c r="C108" s="114" t="s">
        <v>340</v>
      </c>
      <c r="D108" s="114" t="s">
        <v>8</v>
      </c>
      <c r="E108" s="114" t="s">
        <v>340</v>
      </c>
    </row>
    <row r="109" spans="1:5" ht="90" x14ac:dyDescent="0.35">
      <c r="A109" s="112" t="s">
        <v>408</v>
      </c>
      <c r="B109" s="113">
        <v>44207</v>
      </c>
      <c r="C109" s="114" t="s">
        <v>340</v>
      </c>
      <c r="D109" s="114" t="s">
        <v>8</v>
      </c>
      <c r="E109" s="114" t="s">
        <v>340</v>
      </c>
    </row>
    <row r="110" spans="1:5" ht="60" x14ac:dyDescent="0.35">
      <c r="A110" s="112" t="s">
        <v>409</v>
      </c>
      <c r="B110" s="113">
        <v>44255</v>
      </c>
      <c r="C110" s="114" t="s">
        <v>340</v>
      </c>
      <c r="D110" s="114" t="s">
        <v>8</v>
      </c>
      <c r="E110" s="114" t="s">
        <v>340</v>
      </c>
    </row>
    <row r="111" spans="1:5" ht="75" x14ac:dyDescent="0.35">
      <c r="A111" s="138" t="s">
        <v>410</v>
      </c>
      <c r="B111" s="139">
        <v>44317</v>
      </c>
      <c r="C111" s="140" t="s">
        <v>340</v>
      </c>
      <c r="D111" s="140" t="s">
        <v>28</v>
      </c>
      <c r="E111" s="140">
        <v>7</v>
      </c>
    </row>
    <row r="112" spans="1:5" ht="75" x14ac:dyDescent="0.35">
      <c r="A112" s="138" t="s">
        <v>411</v>
      </c>
      <c r="B112" s="139">
        <v>44317</v>
      </c>
      <c r="C112" s="140" t="s">
        <v>340</v>
      </c>
      <c r="D112" s="140" t="s">
        <v>28</v>
      </c>
      <c r="E112" s="140">
        <v>9</v>
      </c>
    </row>
    <row r="113" spans="1:5" ht="45" x14ac:dyDescent="0.35">
      <c r="A113" s="138" t="s">
        <v>412</v>
      </c>
      <c r="B113" s="139">
        <v>44363</v>
      </c>
      <c r="C113" s="140" t="s">
        <v>340</v>
      </c>
      <c r="D113" s="140" t="s">
        <v>28</v>
      </c>
      <c r="E113" s="140">
        <v>10</v>
      </c>
    </row>
    <row r="114" spans="1:5" ht="45" x14ac:dyDescent="0.35">
      <c r="A114" s="136" t="s">
        <v>431</v>
      </c>
      <c r="B114" s="145">
        <v>43889</v>
      </c>
      <c r="C114" s="115" t="s">
        <v>340</v>
      </c>
      <c r="D114" s="137" t="s">
        <v>28</v>
      </c>
      <c r="E114" s="137">
        <v>4</v>
      </c>
    </row>
    <row r="115" spans="1:5" ht="45" x14ac:dyDescent="0.35">
      <c r="A115" s="136" t="s">
        <v>435</v>
      </c>
      <c r="B115" s="145">
        <v>43678</v>
      </c>
      <c r="C115" s="137" t="s">
        <v>340</v>
      </c>
      <c r="D115" s="137" t="s">
        <v>28</v>
      </c>
      <c r="E115" s="137">
        <v>0</v>
      </c>
    </row>
    <row r="116" spans="1:5" ht="60" x14ac:dyDescent="0.35">
      <c r="A116" s="136" t="s">
        <v>436</v>
      </c>
      <c r="B116" s="145">
        <v>43617</v>
      </c>
      <c r="C116" s="137" t="s">
        <v>340</v>
      </c>
      <c r="D116" s="137" t="s">
        <v>8</v>
      </c>
      <c r="E116" s="137" t="s">
        <v>339</v>
      </c>
    </row>
    <row r="117" spans="1:5" ht="75" x14ac:dyDescent="0.35">
      <c r="A117" s="136" t="s">
        <v>437</v>
      </c>
      <c r="B117" s="145">
        <v>43497</v>
      </c>
      <c r="C117" s="137" t="s">
        <v>340</v>
      </c>
      <c r="D117" s="137" t="s">
        <v>8</v>
      </c>
      <c r="E117" s="137" t="s">
        <v>339</v>
      </c>
    </row>
    <row r="118" spans="1:5" ht="45" x14ac:dyDescent="0.35">
      <c r="A118" s="136" t="s">
        <v>438</v>
      </c>
      <c r="B118" s="145">
        <v>43617</v>
      </c>
      <c r="C118" s="137" t="s">
        <v>340</v>
      </c>
      <c r="D118" s="137" t="s">
        <v>8</v>
      </c>
      <c r="E118" s="137" t="s">
        <v>339</v>
      </c>
    </row>
    <row r="119" spans="1:5" ht="45" x14ac:dyDescent="0.35">
      <c r="A119" s="136" t="s">
        <v>439</v>
      </c>
      <c r="B119" s="145">
        <v>43617</v>
      </c>
      <c r="C119" s="137" t="s">
        <v>340</v>
      </c>
      <c r="D119" s="137" t="s">
        <v>8</v>
      </c>
      <c r="E119" s="137" t="s">
        <v>339</v>
      </c>
    </row>
    <row r="120" spans="1:5" ht="30" x14ac:dyDescent="0.35">
      <c r="A120" s="136" t="s">
        <v>440</v>
      </c>
      <c r="B120" s="145">
        <v>43617</v>
      </c>
      <c r="C120" s="137" t="s">
        <v>340</v>
      </c>
      <c r="D120" s="137" t="s">
        <v>8</v>
      </c>
      <c r="E120" s="137" t="s">
        <v>339</v>
      </c>
    </row>
    <row r="121" spans="1:5" ht="60" x14ac:dyDescent="0.35">
      <c r="A121" s="136" t="s">
        <v>441</v>
      </c>
      <c r="B121" s="145">
        <v>43798</v>
      </c>
      <c r="C121" s="137" t="s">
        <v>340</v>
      </c>
      <c r="D121" s="137" t="s">
        <v>8</v>
      </c>
      <c r="E121" s="137" t="s">
        <v>339</v>
      </c>
    </row>
    <row r="122" spans="1:5" ht="60" x14ac:dyDescent="0.35">
      <c r="A122" s="136" t="s">
        <v>442</v>
      </c>
      <c r="B122" s="145">
        <v>43854</v>
      </c>
      <c r="C122" s="137" t="s">
        <v>340</v>
      </c>
      <c r="D122" s="137" t="s">
        <v>8</v>
      </c>
      <c r="E122" s="137" t="s">
        <v>339</v>
      </c>
    </row>
    <row r="123" spans="1:5" ht="45" x14ac:dyDescent="0.35">
      <c r="A123" s="136" t="s">
        <v>443</v>
      </c>
      <c r="B123" s="145">
        <v>43378</v>
      </c>
      <c r="C123" s="137" t="s">
        <v>340</v>
      </c>
      <c r="D123" s="137" t="s">
        <v>8</v>
      </c>
      <c r="E123" s="137" t="s">
        <v>339</v>
      </c>
    </row>
    <row r="124" spans="1:5" ht="75" x14ac:dyDescent="0.35">
      <c r="A124" s="136" t="s">
        <v>444</v>
      </c>
      <c r="B124" s="145">
        <v>43979</v>
      </c>
      <c r="C124" s="137" t="s">
        <v>340</v>
      </c>
      <c r="D124" s="137" t="s">
        <v>8</v>
      </c>
      <c r="E124" s="137" t="s">
        <v>339</v>
      </c>
    </row>
    <row r="125" spans="1:5" ht="60" x14ac:dyDescent="0.35">
      <c r="A125" s="136" t="s">
        <v>445</v>
      </c>
      <c r="B125" s="145">
        <v>43617</v>
      </c>
      <c r="C125" s="137" t="s">
        <v>340</v>
      </c>
      <c r="D125" s="137" t="s">
        <v>8</v>
      </c>
      <c r="E125" s="137" t="s">
        <v>339</v>
      </c>
    </row>
    <row r="126" spans="1:5" ht="60" x14ac:dyDescent="0.35">
      <c r="A126" s="136" t="s">
        <v>446</v>
      </c>
      <c r="B126" s="145">
        <v>43342</v>
      </c>
      <c r="C126" s="137" t="s">
        <v>340</v>
      </c>
      <c r="D126" s="137" t="s">
        <v>8</v>
      </c>
      <c r="E126" s="137" t="s">
        <v>339</v>
      </c>
    </row>
    <row r="127" spans="1:5" ht="60" x14ac:dyDescent="0.35">
      <c r="A127" s="136" t="s">
        <v>447</v>
      </c>
      <c r="B127" s="145">
        <v>44317</v>
      </c>
      <c r="C127" s="137" t="s">
        <v>340</v>
      </c>
      <c r="D127" s="137" t="s">
        <v>8</v>
      </c>
      <c r="E127" s="137" t="s">
        <v>339</v>
      </c>
    </row>
    <row r="128" spans="1:5" ht="45" x14ac:dyDescent="0.35">
      <c r="A128" s="136" t="s">
        <v>448</v>
      </c>
      <c r="B128" s="145">
        <v>44166</v>
      </c>
      <c r="C128" s="137" t="s">
        <v>340</v>
      </c>
      <c r="D128" s="137" t="s">
        <v>8</v>
      </c>
      <c r="E128" s="137" t="s">
        <v>339</v>
      </c>
    </row>
    <row r="129" spans="1:10" ht="60" x14ac:dyDescent="0.35">
      <c r="A129" s="136" t="s">
        <v>449</v>
      </c>
      <c r="B129" s="145">
        <v>43617</v>
      </c>
      <c r="C129" s="137" t="s">
        <v>340</v>
      </c>
      <c r="D129" s="137" t="s">
        <v>8</v>
      </c>
      <c r="E129" s="137" t="s">
        <v>339</v>
      </c>
    </row>
    <row r="130" spans="1:10" ht="30" x14ac:dyDescent="0.35">
      <c r="A130" s="136" t="s">
        <v>450</v>
      </c>
      <c r="B130" s="145">
        <v>43617</v>
      </c>
      <c r="C130" s="137" t="s">
        <v>340</v>
      </c>
      <c r="D130" s="137" t="s">
        <v>8</v>
      </c>
      <c r="E130" s="137" t="s">
        <v>339</v>
      </c>
    </row>
    <row r="131" spans="1:10" ht="60" x14ac:dyDescent="0.35">
      <c r="A131" s="136" t="s">
        <v>451</v>
      </c>
      <c r="B131" s="145">
        <v>44166</v>
      </c>
      <c r="C131" s="137" t="s">
        <v>340</v>
      </c>
      <c r="D131" s="137" t="s">
        <v>8</v>
      </c>
      <c r="E131" s="137" t="s">
        <v>339</v>
      </c>
    </row>
    <row r="132" spans="1:10" ht="30" x14ac:dyDescent="0.35">
      <c r="A132" s="147" t="s">
        <v>452</v>
      </c>
      <c r="B132" s="148">
        <v>43617</v>
      </c>
      <c r="C132" s="149" t="s">
        <v>340</v>
      </c>
      <c r="D132" s="149" t="s">
        <v>8</v>
      </c>
      <c r="E132" s="149" t="s">
        <v>339</v>
      </c>
      <c r="F132" s="146"/>
      <c r="G132" s="146"/>
      <c r="H132" s="146"/>
      <c r="I132" s="146"/>
      <c r="J132" s="146"/>
    </row>
    <row r="133" spans="1:10" ht="30" x14ac:dyDescent="0.35">
      <c r="A133" s="147" t="s">
        <v>453</v>
      </c>
      <c r="B133" s="148">
        <v>43444</v>
      </c>
      <c r="C133" s="149" t="s">
        <v>340</v>
      </c>
      <c r="D133" s="149" t="s">
        <v>8</v>
      </c>
      <c r="E133" s="149" t="s">
        <v>339</v>
      </c>
      <c r="F133" s="146"/>
      <c r="G133" s="146"/>
      <c r="H133" s="146"/>
      <c r="I133" s="146"/>
      <c r="J133" s="146"/>
    </row>
    <row r="134" spans="1:10" ht="60" x14ac:dyDescent="0.35">
      <c r="A134" s="147" t="s">
        <v>454</v>
      </c>
      <c r="B134" s="148">
        <v>43617</v>
      </c>
      <c r="C134" s="149" t="s">
        <v>340</v>
      </c>
      <c r="D134" s="149" t="s">
        <v>8</v>
      </c>
      <c r="E134" s="149" t="s">
        <v>339</v>
      </c>
      <c r="F134" s="146"/>
      <c r="G134" s="146"/>
      <c r="H134" s="146"/>
      <c r="I134" s="146"/>
      <c r="J134" s="146"/>
    </row>
    <row r="135" spans="1:10" ht="30" x14ac:dyDescent="0.35">
      <c r="A135" s="147" t="s">
        <v>455</v>
      </c>
      <c r="B135" s="148">
        <v>43617</v>
      </c>
      <c r="C135" s="149" t="s">
        <v>340</v>
      </c>
      <c r="D135" s="149" t="s">
        <v>8</v>
      </c>
      <c r="E135" s="149" t="s">
        <v>339</v>
      </c>
      <c r="F135" s="146"/>
      <c r="G135" s="146"/>
      <c r="H135" s="146"/>
      <c r="I135" s="146"/>
      <c r="J135" s="146"/>
    </row>
    <row r="136" spans="1:10" ht="30" x14ac:dyDescent="0.35">
      <c r="A136" s="147" t="s">
        <v>456</v>
      </c>
      <c r="B136" s="148">
        <v>43617</v>
      </c>
      <c r="C136" s="149" t="s">
        <v>340</v>
      </c>
      <c r="D136" s="149" t="s">
        <v>8</v>
      </c>
      <c r="E136" s="149" t="s">
        <v>339</v>
      </c>
      <c r="F136" s="146"/>
      <c r="G136" s="146"/>
      <c r="H136" s="146"/>
      <c r="I136" s="146"/>
      <c r="J136" s="146"/>
    </row>
    <row r="137" spans="1:10" ht="60" x14ac:dyDescent="0.35">
      <c r="A137" s="147" t="s">
        <v>457</v>
      </c>
      <c r="B137" s="148">
        <v>43854</v>
      </c>
      <c r="C137" s="149" t="s">
        <v>340</v>
      </c>
      <c r="D137" s="149" t="s">
        <v>8</v>
      </c>
      <c r="E137" s="149" t="s">
        <v>339</v>
      </c>
      <c r="F137" s="146"/>
      <c r="G137" s="146"/>
      <c r="H137" s="146"/>
      <c r="I137" s="146"/>
      <c r="J137" s="146"/>
    </row>
    <row r="138" spans="1:10" ht="60" x14ac:dyDescent="0.35">
      <c r="A138" s="147" t="s">
        <v>458</v>
      </c>
      <c r="B138" s="148">
        <v>43910</v>
      </c>
      <c r="C138" s="149" t="s">
        <v>340</v>
      </c>
      <c r="D138" s="149" t="s">
        <v>8</v>
      </c>
      <c r="E138" s="149" t="s">
        <v>339</v>
      </c>
      <c r="F138" s="146"/>
      <c r="G138" s="146"/>
      <c r="H138" s="146"/>
      <c r="I138" s="146"/>
      <c r="J138" s="146"/>
    </row>
    <row r="139" spans="1:10" ht="15.6" x14ac:dyDescent="0.35">
      <c r="A139" s="77"/>
      <c r="B139" s="77"/>
      <c r="C139" s="77"/>
      <c r="D139" s="77"/>
      <c r="E139" s="77"/>
    </row>
    <row r="140" spans="1:10" ht="15.6" x14ac:dyDescent="0.35">
      <c r="A140" s="52" t="s">
        <v>101</v>
      </c>
      <c r="B140" s="83"/>
      <c r="C140" s="84"/>
    </row>
    <row r="141" spans="1:10" ht="105" x14ac:dyDescent="0.35">
      <c r="A141" s="86" t="s">
        <v>247</v>
      </c>
      <c r="B141" s="86" t="s">
        <v>428</v>
      </c>
      <c r="C141" s="87"/>
    </row>
    <row r="142" spans="1:10" ht="225" x14ac:dyDescent="0.35">
      <c r="A142" s="44" t="s">
        <v>248</v>
      </c>
      <c r="B142" s="86" t="s">
        <v>467</v>
      </c>
      <c r="C142" s="44"/>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88"/>
  <sheetViews>
    <sheetView topLeftCell="A88" zoomScale="85" zoomScaleNormal="85" workbookViewId="0">
      <selection activeCell="V59" sqref="V59"/>
    </sheetView>
  </sheetViews>
  <sheetFormatPr defaultColWidth="8.88671875" defaultRowHeight="15.6" x14ac:dyDescent="0.35"/>
  <cols>
    <col min="1" max="1" width="19.88671875" style="76" customWidth="1"/>
    <col min="2" max="2" width="11.88671875" style="76" customWidth="1"/>
    <col min="3" max="3" width="14.109375" style="76" customWidth="1"/>
    <col min="4" max="5" width="14.88671875" style="76" customWidth="1"/>
    <col min="6" max="6" width="17" style="76" customWidth="1"/>
    <col min="7" max="16384" width="8.88671875" style="76"/>
  </cols>
  <sheetData>
    <row r="1" spans="1:6" x14ac:dyDescent="0.35">
      <c r="A1" s="73" t="s">
        <v>249</v>
      </c>
    </row>
    <row r="2" spans="1:6" ht="17.399999999999999" x14ac:dyDescent="0.4">
      <c r="A2" s="6" t="s">
        <v>250</v>
      </c>
    </row>
    <row r="3" spans="1:6" s="50" customFormat="1" x14ac:dyDescent="0.35">
      <c r="A3" s="48" t="s">
        <v>251</v>
      </c>
      <c r="B3" s="48"/>
      <c r="C3" s="48"/>
      <c r="D3" s="76"/>
      <c r="E3" s="76"/>
      <c r="F3" s="76"/>
    </row>
    <row r="4" spans="1:6" ht="30" customHeight="1" x14ac:dyDescent="0.35">
      <c r="A4" s="70" t="s">
        <v>47</v>
      </c>
      <c r="B4" s="70" t="s">
        <v>48</v>
      </c>
      <c r="C4" s="70" t="s">
        <v>252</v>
      </c>
    </row>
    <row r="5" spans="1:6" ht="30" x14ac:dyDescent="0.35">
      <c r="A5" s="119">
        <v>44484</v>
      </c>
      <c r="B5" s="69" t="s">
        <v>319</v>
      </c>
      <c r="C5" s="33" t="s">
        <v>253</v>
      </c>
    </row>
    <row r="49" spans="1:7" x14ac:dyDescent="0.35">
      <c r="A49" s="48" t="s">
        <v>254</v>
      </c>
      <c r="B49" s="48"/>
      <c r="C49" s="48"/>
    </row>
    <row r="50" spans="1:7" x14ac:dyDescent="0.35">
      <c r="A50" s="70" t="s">
        <v>47</v>
      </c>
      <c r="B50" s="70" t="s">
        <v>48</v>
      </c>
      <c r="C50" s="70" t="s">
        <v>252</v>
      </c>
    </row>
    <row r="51" spans="1:7" ht="30" x14ac:dyDescent="0.35">
      <c r="A51" s="118">
        <v>44484</v>
      </c>
      <c r="B51" s="13" t="s">
        <v>319</v>
      </c>
      <c r="C51" s="33" t="s">
        <v>253</v>
      </c>
    </row>
    <row r="53" spans="1:7" x14ac:dyDescent="0.35">
      <c r="B53" s="8"/>
      <c r="C53" s="8"/>
      <c r="D53" s="8"/>
      <c r="E53" s="32"/>
      <c r="F53" s="32"/>
      <c r="G53" s="32"/>
    </row>
    <row r="54" spans="1:7" x14ac:dyDescent="0.35">
      <c r="A54" s="32"/>
      <c r="B54" s="32"/>
      <c r="C54" s="32"/>
      <c r="D54" s="32"/>
      <c r="E54" s="32"/>
      <c r="F54" s="32"/>
      <c r="G54" s="32"/>
    </row>
    <row r="55" spans="1:7" s="50" customFormat="1" x14ac:dyDescent="0.35">
      <c r="D55" s="76"/>
      <c r="E55" s="76"/>
      <c r="F55" s="76"/>
    </row>
    <row r="56" spans="1:7" x14ac:dyDescent="0.35">
      <c r="G56" s="32"/>
    </row>
    <row r="57" spans="1:7" ht="19.649999999999999" customHeight="1" x14ac:dyDescent="0.35">
      <c r="G57" s="32"/>
    </row>
    <row r="58" spans="1:7" x14ac:dyDescent="0.35">
      <c r="A58" s="74"/>
      <c r="B58" s="74"/>
      <c r="C58" s="75"/>
      <c r="G58" s="32"/>
    </row>
    <row r="59" spans="1:7" x14ac:dyDescent="0.35">
      <c r="A59" s="74"/>
      <c r="B59" s="74"/>
      <c r="C59" s="75"/>
      <c r="G59" s="32"/>
    </row>
    <row r="60" spans="1:7" x14ac:dyDescent="0.35">
      <c r="A60" s="74"/>
      <c r="B60" s="74"/>
      <c r="C60" s="75"/>
      <c r="G60" s="32"/>
    </row>
    <row r="61" spans="1:7" x14ac:dyDescent="0.35">
      <c r="A61" s="74"/>
      <c r="B61" s="74"/>
      <c r="C61" s="75"/>
      <c r="G61" s="32"/>
    </row>
    <row r="62" spans="1:7" x14ac:dyDescent="0.35">
      <c r="A62" s="74"/>
      <c r="B62" s="74"/>
      <c r="C62" s="75"/>
      <c r="G62" s="32"/>
    </row>
    <row r="63" spans="1:7" x14ac:dyDescent="0.35">
      <c r="A63" s="74"/>
      <c r="B63" s="74"/>
      <c r="C63" s="75"/>
      <c r="G63" s="32"/>
    </row>
    <row r="64" spans="1:7" x14ac:dyDescent="0.35">
      <c r="A64" s="74"/>
      <c r="B64" s="74"/>
      <c r="C64" s="75"/>
      <c r="G64" s="32"/>
    </row>
    <row r="65" spans="1:7" x14ac:dyDescent="0.35">
      <c r="A65" s="74"/>
      <c r="B65" s="74"/>
      <c r="C65" s="75"/>
      <c r="G65" s="32"/>
    </row>
    <row r="66" spans="1:7" x14ac:dyDescent="0.35">
      <c r="A66" s="74"/>
      <c r="B66" s="74"/>
      <c r="C66" s="75"/>
      <c r="G66" s="32"/>
    </row>
    <row r="67" spans="1:7" x14ac:dyDescent="0.35">
      <c r="A67" s="74"/>
      <c r="B67" s="74"/>
      <c r="C67" s="75"/>
      <c r="G67" s="32"/>
    </row>
    <row r="68" spans="1:7" x14ac:dyDescent="0.35">
      <c r="A68" s="74"/>
      <c r="B68" s="74"/>
      <c r="C68" s="75"/>
      <c r="G68" s="32"/>
    </row>
    <row r="69" spans="1:7" x14ac:dyDescent="0.35">
      <c r="A69" s="74"/>
      <c r="B69" s="74"/>
      <c r="C69" s="75"/>
      <c r="G69" s="32"/>
    </row>
    <row r="70" spans="1:7" x14ac:dyDescent="0.35">
      <c r="A70" s="74"/>
      <c r="B70" s="74"/>
      <c r="C70" s="75"/>
      <c r="G70" s="32"/>
    </row>
    <row r="71" spans="1:7" x14ac:dyDescent="0.35">
      <c r="A71" s="74"/>
      <c r="B71" s="74"/>
      <c r="C71" s="75"/>
      <c r="G71" s="32"/>
    </row>
    <row r="72" spans="1:7" x14ac:dyDescent="0.35">
      <c r="A72" s="74"/>
      <c r="B72" s="74"/>
      <c r="C72" s="75"/>
      <c r="G72" s="32"/>
    </row>
    <row r="73" spans="1:7" x14ac:dyDescent="0.35">
      <c r="A73" s="74"/>
      <c r="B73" s="74"/>
      <c r="C73" s="75"/>
      <c r="G73" s="32"/>
    </row>
    <row r="74" spans="1:7" x14ac:dyDescent="0.35">
      <c r="A74" s="74"/>
      <c r="B74" s="74"/>
      <c r="C74" s="75"/>
      <c r="G74" s="32"/>
    </row>
    <row r="75" spans="1:7" x14ac:dyDescent="0.35">
      <c r="A75" s="74"/>
      <c r="B75" s="74"/>
      <c r="C75" s="75"/>
      <c r="G75" s="32"/>
    </row>
    <row r="76" spans="1:7" x14ac:dyDescent="0.35">
      <c r="A76" s="74"/>
      <c r="B76" s="74"/>
      <c r="C76" s="75"/>
      <c r="G76" s="32"/>
    </row>
    <row r="77" spans="1:7" x14ac:dyDescent="0.35">
      <c r="A77" s="74"/>
      <c r="B77" s="74"/>
      <c r="C77" s="75"/>
      <c r="G77" s="32"/>
    </row>
    <row r="78" spans="1:7" x14ac:dyDescent="0.35">
      <c r="A78" s="74"/>
      <c r="B78" s="74"/>
      <c r="C78" s="75"/>
      <c r="G78" s="32"/>
    </row>
    <row r="84" spans="1:7" x14ac:dyDescent="0.35">
      <c r="A84" s="7"/>
      <c r="B84" s="8"/>
      <c r="C84" s="8"/>
      <c r="D84" s="8"/>
      <c r="E84" s="8"/>
      <c r="F84" s="8"/>
      <c r="G84" s="32"/>
    </row>
    <row r="85" spans="1:7" x14ac:dyDescent="0.35">
      <c r="A85" s="32"/>
      <c r="B85" s="32"/>
      <c r="C85" s="32"/>
      <c r="D85" s="32"/>
      <c r="E85" s="32"/>
      <c r="F85" s="32"/>
      <c r="G85" s="32"/>
    </row>
    <row r="86" spans="1:7" x14ac:dyDescent="0.35">
      <c r="A86" s="7"/>
      <c r="B86" s="77"/>
      <c r="C86" s="77"/>
      <c r="D86" s="77"/>
      <c r="E86" s="77"/>
      <c r="F86" s="77"/>
      <c r="G86" s="32"/>
    </row>
    <row r="87" spans="1:7" x14ac:dyDescent="0.35">
      <c r="B87" s="77"/>
      <c r="C87" s="77"/>
      <c r="D87" s="77"/>
      <c r="E87" s="77"/>
      <c r="F87" s="77"/>
      <c r="G87" s="32"/>
    </row>
    <row r="88" spans="1:7" x14ac:dyDescent="0.35">
      <c r="B88" s="32"/>
      <c r="C88" s="32"/>
      <c r="D88" s="32"/>
      <c r="E88" s="32"/>
      <c r="F88" s="32"/>
      <c r="G88" s="32"/>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77"/>
  <sheetViews>
    <sheetView topLeftCell="A52" zoomScale="85" zoomScaleNormal="85" workbookViewId="0">
      <selection activeCell="B78" sqref="B78"/>
    </sheetView>
  </sheetViews>
  <sheetFormatPr defaultColWidth="8.88671875" defaultRowHeight="15.6" x14ac:dyDescent="0.35"/>
  <cols>
    <col min="1" max="1" width="17.109375" style="76" customWidth="1"/>
    <col min="2" max="2" width="17.44140625" style="76" customWidth="1"/>
    <col min="3" max="3" width="22.5546875" style="76" customWidth="1"/>
    <col min="4" max="4" width="13.88671875" style="76" customWidth="1"/>
    <col min="5" max="16384" width="8.88671875" style="76"/>
  </cols>
  <sheetData>
    <row r="1" spans="1:5" s="67" customFormat="1" ht="15" x14ac:dyDescent="0.35">
      <c r="A1" s="73" t="s">
        <v>45</v>
      </c>
    </row>
    <row r="2" spans="1:5" ht="17.399999999999999" x14ac:dyDescent="0.4">
      <c r="A2" s="6" t="s">
        <v>255</v>
      </c>
      <c r="B2" s="77"/>
      <c r="C2" s="77"/>
      <c r="D2" s="8"/>
      <c r="E2" s="77"/>
    </row>
    <row r="3" spans="1:5" x14ac:dyDescent="0.35">
      <c r="A3" s="73" t="s">
        <v>256</v>
      </c>
    </row>
    <row r="4" spans="1:5" ht="15" customHeight="1" x14ac:dyDescent="0.35">
      <c r="A4" s="58" t="s">
        <v>47</v>
      </c>
      <c r="B4" s="58" t="s">
        <v>48</v>
      </c>
      <c r="D4" s="8"/>
      <c r="E4" s="77"/>
    </row>
    <row r="5" spans="1:5" x14ac:dyDescent="0.35">
      <c r="A5" s="59">
        <v>44484</v>
      </c>
      <c r="B5" s="60" t="s">
        <v>319</v>
      </c>
      <c r="D5" s="8"/>
      <c r="E5" s="77"/>
    </row>
    <row r="6" spans="1:5" ht="15" customHeight="1" x14ac:dyDescent="0.4">
      <c r="A6" s="6"/>
      <c r="B6" s="8"/>
      <c r="C6" s="8"/>
      <c r="D6" s="8"/>
      <c r="E6" s="77"/>
    </row>
    <row r="7" spans="1:5" ht="15" customHeight="1" x14ac:dyDescent="0.4">
      <c r="A7" s="6"/>
      <c r="B7" s="8"/>
      <c r="C7" s="8"/>
      <c r="D7" s="8"/>
      <c r="E7" s="77"/>
    </row>
    <row r="8" spans="1:5" ht="15" customHeight="1" x14ac:dyDescent="0.4">
      <c r="A8" s="6"/>
      <c r="B8" s="8"/>
      <c r="C8" s="8"/>
      <c r="D8" s="8"/>
      <c r="E8" s="77"/>
    </row>
    <row r="9" spans="1:5" ht="15" customHeight="1" x14ac:dyDescent="0.4">
      <c r="A9" s="6"/>
      <c r="B9" s="8"/>
      <c r="C9" s="8"/>
      <c r="D9" s="8"/>
      <c r="E9" s="77"/>
    </row>
    <row r="10" spans="1:5" ht="15" customHeight="1" x14ac:dyDescent="0.4">
      <c r="A10" s="6"/>
      <c r="B10" s="8"/>
      <c r="C10" s="8"/>
      <c r="D10" s="8"/>
      <c r="E10" s="77"/>
    </row>
    <row r="11" spans="1:5" ht="15" customHeight="1" x14ac:dyDescent="0.4">
      <c r="A11" s="6"/>
      <c r="B11" s="8"/>
      <c r="C11" s="8"/>
      <c r="D11" s="8"/>
      <c r="E11" s="77"/>
    </row>
    <row r="12" spans="1:5" ht="15" customHeight="1" x14ac:dyDescent="0.4">
      <c r="A12" s="6"/>
      <c r="B12" s="8"/>
      <c r="C12" s="8"/>
      <c r="D12" s="8"/>
      <c r="E12" s="77"/>
    </row>
    <row r="13" spans="1:5" ht="15" customHeight="1" x14ac:dyDescent="0.4">
      <c r="A13" s="6"/>
      <c r="B13" s="8"/>
      <c r="C13" s="8"/>
      <c r="D13" s="8"/>
      <c r="E13" s="77"/>
    </row>
    <row r="14" spans="1:5" ht="15" customHeight="1" x14ac:dyDescent="0.4">
      <c r="A14" s="6"/>
      <c r="B14" s="8"/>
      <c r="C14" s="8"/>
      <c r="D14" s="8"/>
      <c r="E14" s="77"/>
    </row>
    <row r="15" spans="1:5" ht="15" customHeight="1" x14ac:dyDescent="0.4">
      <c r="A15" s="6"/>
      <c r="B15" s="8"/>
      <c r="C15" s="8"/>
      <c r="D15" s="8"/>
      <c r="E15" s="77"/>
    </row>
    <row r="16" spans="1:5" ht="15" customHeight="1" x14ac:dyDescent="0.4">
      <c r="A16" s="6"/>
      <c r="B16" s="8"/>
      <c r="C16" s="8"/>
      <c r="D16" s="8"/>
      <c r="E16" s="77"/>
    </row>
    <row r="17" spans="1:6" ht="17.399999999999999" x14ac:dyDescent="0.4">
      <c r="A17" s="6"/>
      <c r="B17" s="8"/>
      <c r="C17" s="8"/>
      <c r="D17" s="8"/>
      <c r="E17" s="77"/>
    </row>
    <row r="18" spans="1:6" ht="17.399999999999999" x14ac:dyDescent="0.4">
      <c r="A18" s="6" t="s">
        <v>257</v>
      </c>
      <c r="B18" s="8"/>
      <c r="C18" s="8"/>
      <c r="D18" s="8"/>
      <c r="E18" s="77"/>
    </row>
    <row r="19" spans="1:6" x14ac:dyDescent="0.35">
      <c r="A19" s="73" t="s">
        <v>258</v>
      </c>
    </row>
    <row r="20" spans="1:6" ht="15" customHeight="1" x14ac:dyDescent="0.35">
      <c r="A20" s="70" t="s">
        <v>47</v>
      </c>
      <c r="B20" s="70" t="s">
        <v>48</v>
      </c>
      <c r="D20" s="175" t="s">
        <v>259</v>
      </c>
      <c r="E20" s="175"/>
      <c r="F20" s="77"/>
    </row>
    <row r="21" spans="1:6" ht="22.35" customHeight="1" x14ac:dyDescent="0.35">
      <c r="A21" s="59">
        <v>44484</v>
      </c>
      <c r="B21" s="60" t="s">
        <v>319</v>
      </c>
      <c r="D21" s="176"/>
      <c r="E21" s="177"/>
      <c r="F21" s="77"/>
    </row>
    <row r="22" spans="1:6" ht="15.6" customHeight="1" x14ac:dyDescent="0.35">
      <c r="A22" s="178" t="s">
        <v>260</v>
      </c>
      <c r="B22" s="181" t="s">
        <v>261</v>
      </c>
      <c r="C22" s="182"/>
      <c r="D22" s="180" t="s">
        <v>413</v>
      </c>
      <c r="E22" s="180" t="s">
        <v>262</v>
      </c>
      <c r="F22" s="77"/>
    </row>
    <row r="23" spans="1:6" x14ac:dyDescent="0.35">
      <c r="A23" s="179"/>
      <c r="B23" s="183"/>
      <c r="C23" s="184"/>
      <c r="D23" s="179"/>
      <c r="E23" s="179"/>
      <c r="F23" s="77"/>
    </row>
    <row r="24" spans="1:6" x14ac:dyDescent="0.35">
      <c r="A24" s="122" t="s">
        <v>263</v>
      </c>
      <c r="B24" s="123" t="s">
        <v>264</v>
      </c>
      <c r="C24" s="124"/>
      <c r="D24" s="125">
        <v>43811</v>
      </c>
      <c r="E24" s="126" t="s">
        <v>266</v>
      </c>
      <c r="F24" s="77"/>
    </row>
    <row r="25" spans="1:6" x14ac:dyDescent="0.35">
      <c r="A25" s="127" t="s">
        <v>265</v>
      </c>
      <c r="B25" s="124"/>
      <c r="C25" s="124"/>
      <c r="D25" s="124">
        <v>3</v>
      </c>
      <c r="E25" s="128" t="s">
        <v>414</v>
      </c>
      <c r="F25" s="77"/>
    </row>
    <row r="26" spans="1:6" x14ac:dyDescent="0.35">
      <c r="A26" s="127" t="s">
        <v>267</v>
      </c>
      <c r="B26" s="129"/>
      <c r="C26" s="129"/>
      <c r="D26" s="124">
        <v>3</v>
      </c>
      <c r="E26" s="128" t="s">
        <v>414</v>
      </c>
      <c r="F26" s="77"/>
    </row>
    <row r="27" spans="1:6" x14ac:dyDescent="0.35">
      <c r="A27" s="127" t="s">
        <v>268</v>
      </c>
      <c r="B27" s="129"/>
      <c r="C27" s="129"/>
      <c r="D27" s="124">
        <v>3</v>
      </c>
      <c r="E27" s="128" t="s">
        <v>414</v>
      </c>
      <c r="F27" s="77"/>
    </row>
    <row r="28" spans="1:6" x14ac:dyDescent="0.35">
      <c r="A28" s="127" t="s">
        <v>269</v>
      </c>
      <c r="B28" s="124"/>
      <c r="C28" s="124"/>
      <c r="D28" s="124">
        <v>3</v>
      </c>
      <c r="E28" s="128" t="s">
        <v>414</v>
      </c>
      <c r="F28" s="77"/>
    </row>
    <row r="29" spans="1:6" x14ac:dyDescent="0.35">
      <c r="A29" s="122" t="s">
        <v>270</v>
      </c>
      <c r="B29" s="124" t="s">
        <v>264</v>
      </c>
      <c r="C29" s="124"/>
      <c r="D29" s="124" t="s">
        <v>415</v>
      </c>
      <c r="E29" s="126" t="s">
        <v>266</v>
      </c>
      <c r="F29" s="77"/>
    </row>
    <row r="30" spans="1:6" x14ac:dyDescent="0.35">
      <c r="A30" s="127" t="s">
        <v>271</v>
      </c>
      <c r="B30" s="129"/>
      <c r="C30" s="124"/>
      <c r="D30" s="124">
        <v>3</v>
      </c>
      <c r="E30" s="130" t="s">
        <v>416</v>
      </c>
      <c r="F30" s="77"/>
    </row>
    <row r="31" spans="1:6" ht="45" x14ac:dyDescent="0.35">
      <c r="A31" s="127" t="s">
        <v>272</v>
      </c>
      <c r="B31" s="124"/>
      <c r="C31" s="124"/>
      <c r="D31" s="124">
        <v>3</v>
      </c>
      <c r="E31" s="128" t="s">
        <v>414</v>
      </c>
      <c r="F31" s="77"/>
    </row>
    <row r="32" spans="1:6" x14ac:dyDescent="0.35">
      <c r="A32" s="127" t="s">
        <v>273</v>
      </c>
      <c r="B32" s="124"/>
      <c r="C32" s="124"/>
      <c r="D32" s="124">
        <v>3</v>
      </c>
      <c r="E32" s="128" t="s">
        <v>414</v>
      </c>
      <c r="F32" s="77"/>
    </row>
    <row r="33" spans="1:6" x14ac:dyDescent="0.35">
      <c r="A33" s="127" t="s">
        <v>274</v>
      </c>
      <c r="B33" s="124"/>
      <c r="C33" s="124"/>
      <c r="D33" s="124">
        <v>3</v>
      </c>
      <c r="E33" s="128" t="s">
        <v>414</v>
      </c>
      <c r="F33" s="77"/>
    </row>
    <row r="34" spans="1:6" x14ac:dyDescent="0.35">
      <c r="A34" s="127" t="s">
        <v>275</v>
      </c>
      <c r="B34" s="124"/>
      <c r="C34" s="124"/>
      <c r="D34" s="124">
        <v>3</v>
      </c>
      <c r="E34" s="128" t="s">
        <v>414</v>
      </c>
      <c r="F34" s="77"/>
    </row>
    <row r="35" spans="1:6" x14ac:dyDescent="0.35">
      <c r="A35" s="131" t="s">
        <v>276</v>
      </c>
      <c r="B35" s="124" t="s">
        <v>264</v>
      </c>
      <c r="C35" s="124"/>
      <c r="D35" s="124" t="s">
        <v>417</v>
      </c>
      <c r="E35" s="126" t="s">
        <v>266</v>
      </c>
      <c r="F35" s="77"/>
    </row>
    <row r="36" spans="1:6" ht="62.4" x14ac:dyDescent="0.35">
      <c r="A36" s="127" t="s">
        <v>277</v>
      </c>
      <c r="B36" s="124"/>
      <c r="C36" s="124" t="s">
        <v>418</v>
      </c>
      <c r="D36" s="124">
        <v>2</v>
      </c>
      <c r="E36" s="128" t="s">
        <v>414</v>
      </c>
      <c r="F36" s="77"/>
    </row>
    <row r="37" spans="1:6" x14ac:dyDescent="0.35">
      <c r="A37" s="127" t="s">
        <v>278</v>
      </c>
      <c r="B37" s="124"/>
      <c r="C37" s="124"/>
      <c r="D37" s="124">
        <v>3</v>
      </c>
      <c r="E37" s="128" t="s">
        <v>414</v>
      </c>
      <c r="F37" s="77"/>
    </row>
    <row r="38" spans="1:6" x14ac:dyDescent="0.35">
      <c r="A38" s="127" t="s">
        <v>279</v>
      </c>
      <c r="B38" s="124"/>
      <c r="C38" s="124"/>
      <c r="D38" s="124">
        <v>3</v>
      </c>
      <c r="E38" s="128" t="s">
        <v>414</v>
      </c>
      <c r="F38" s="77"/>
    </row>
    <row r="39" spans="1:6" x14ac:dyDescent="0.35">
      <c r="A39" s="127" t="s">
        <v>280</v>
      </c>
      <c r="B39" s="124"/>
      <c r="C39" s="124"/>
      <c r="D39" s="124">
        <v>3</v>
      </c>
      <c r="E39" s="128" t="s">
        <v>414</v>
      </c>
      <c r="F39" s="77"/>
    </row>
    <row r="40" spans="1:6" ht="30" x14ac:dyDescent="0.35">
      <c r="A40" s="127" t="s">
        <v>281</v>
      </c>
      <c r="B40" s="124"/>
      <c r="C40" s="124"/>
      <c r="D40" s="124">
        <v>3</v>
      </c>
      <c r="E40" s="128" t="s">
        <v>414</v>
      </c>
      <c r="F40" s="77"/>
    </row>
    <row r="41" spans="1:6" x14ac:dyDescent="0.35">
      <c r="A41" s="127" t="s">
        <v>282</v>
      </c>
      <c r="B41" s="124"/>
      <c r="C41" s="124"/>
      <c r="D41" s="124">
        <v>3</v>
      </c>
      <c r="E41" s="128" t="s">
        <v>416</v>
      </c>
      <c r="F41" s="77"/>
    </row>
    <row r="42" spans="1:6" x14ac:dyDescent="0.35">
      <c r="A42" s="127" t="s">
        <v>283</v>
      </c>
      <c r="B42" s="124"/>
      <c r="C42" s="124"/>
      <c r="D42" s="124">
        <v>3</v>
      </c>
      <c r="E42" s="128" t="s">
        <v>414</v>
      </c>
      <c r="F42" s="77"/>
    </row>
    <row r="43" spans="1:6" x14ac:dyDescent="0.35">
      <c r="A43" s="131" t="s">
        <v>284</v>
      </c>
      <c r="B43" s="124" t="s">
        <v>264</v>
      </c>
      <c r="C43" s="124"/>
      <c r="D43" s="124" t="s">
        <v>419</v>
      </c>
      <c r="E43" s="126" t="s">
        <v>266</v>
      </c>
      <c r="F43" s="77"/>
    </row>
    <row r="44" spans="1:6" x14ac:dyDescent="0.35">
      <c r="A44" s="127" t="s">
        <v>285</v>
      </c>
      <c r="B44" s="124"/>
      <c r="C44" s="124"/>
      <c r="D44" s="124">
        <v>3</v>
      </c>
      <c r="E44" s="128" t="s">
        <v>414</v>
      </c>
      <c r="F44" s="77"/>
    </row>
    <row r="45" spans="1:6" ht="78" x14ac:dyDescent="0.35">
      <c r="A45" s="127" t="s">
        <v>286</v>
      </c>
      <c r="B45" s="124"/>
      <c r="C45" s="124" t="s">
        <v>420</v>
      </c>
      <c r="D45" s="124">
        <v>2</v>
      </c>
      <c r="E45" s="128" t="s">
        <v>421</v>
      </c>
      <c r="F45" s="77"/>
    </row>
    <row r="46" spans="1:6" x14ac:dyDescent="0.35">
      <c r="A46" s="127" t="s">
        <v>287</v>
      </c>
      <c r="B46" s="124"/>
      <c r="C46" s="124"/>
      <c r="D46" s="124">
        <v>3</v>
      </c>
      <c r="E46" s="128" t="s">
        <v>414</v>
      </c>
      <c r="F46" s="77"/>
    </row>
    <row r="47" spans="1:6" ht="30" x14ac:dyDescent="0.35">
      <c r="A47" s="127" t="s">
        <v>288</v>
      </c>
      <c r="B47" s="124"/>
      <c r="C47" s="124"/>
      <c r="D47" s="124">
        <v>3</v>
      </c>
      <c r="E47" s="128" t="s">
        <v>414</v>
      </c>
      <c r="F47" s="77"/>
    </row>
    <row r="48" spans="1:6" x14ac:dyDescent="0.35">
      <c r="A48" s="127" t="s">
        <v>289</v>
      </c>
      <c r="B48" s="124"/>
      <c r="C48" s="124"/>
      <c r="D48" s="124">
        <v>3</v>
      </c>
      <c r="E48" s="128" t="s">
        <v>414</v>
      </c>
      <c r="F48" s="77"/>
    </row>
    <row r="49" spans="1:8" ht="30" x14ac:dyDescent="0.35">
      <c r="A49" s="127" t="s">
        <v>290</v>
      </c>
      <c r="B49" s="124"/>
      <c r="C49" s="124"/>
      <c r="D49" s="124">
        <v>3</v>
      </c>
      <c r="E49" s="128" t="s">
        <v>421</v>
      </c>
      <c r="F49" s="77"/>
    </row>
    <row r="50" spans="1:8" ht="31.2" x14ac:dyDescent="0.35">
      <c r="A50" s="127" t="s">
        <v>291</v>
      </c>
      <c r="B50" s="124"/>
      <c r="C50" s="124" t="s">
        <v>422</v>
      </c>
      <c r="D50" s="132">
        <v>2</v>
      </c>
      <c r="E50" s="133" t="s">
        <v>414</v>
      </c>
      <c r="F50" s="77"/>
    </row>
    <row r="51" spans="1:8" x14ac:dyDescent="0.35">
      <c r="A51" s="131" t="s">
        <v>292</v>
      </c>
      <c r="B51" s="124" t="s">
        <v>264</v>
      </c>
      <c r="C51" s="124"/>
      <c r="D51" s="125">
        <v>43622</v>
      </c>
      <c r="E51" s="126" t="s">
        <v>266</v>
      </c>
      <c r="F51" s="77"/>
    </row>
    <row r="52" spans="1:8" x14ac:dyDescent="0.35">
      <c r="A52" s="127" t="s">
        <v>293</v>
      </c>
      <c r="B52" s="124"/>
      <c r="C52" s="124"/>
      <c r="D52" s="124">
        <v>3</v>
      </c>
      <c r="E52" s="128" t="s">
        <v>414</v>
      </c>
      <c r="F52" s="77"/>
    </row>
    <row r="53" spans="1:8" ht="30" x14ac:dyDescent="0.35">
      <c r="A53" s="127" t="s">
        <v>294</v>
      </c>
      <c r="B53" s="124"/>
      <c r="C53" s="134"/>
      <c r="D53" s="132">
        <v>3</v>
      </c>
      <c r="E53" s="133" t="s">
        <v>416</v>
      </c>
      <c r="F53" s="77"/>
    </row>
    <row r="54" spans="1:8" x14ac:dyDescent="0.35">
      <c r="A54" s="131" t="s">
        <v>295</v>
      </c>
      <c r="B54" s="124" t="s">
        <v>264</v>
      </c>
      <c r="C54" s="124"/>
      <c r="D54" s="125">
        <v>43622</v>
      </c>
      <c r="E54" s="126" t="s">
        <v>266</v>
      </c>
      <c r="F54" s="77"/>
    </row>
    <row r="55" spans="1:8" x14ac:dyDescent="0.35">
      <c r="A55" s="127" t="s">
        <v>296</v>
      </c>
      <c r="B55" s="124"/>
      <c r="C55" s="124"/>
      <c r="D55" s="124">
        <v>3</v>
      </c>
      <c r="E55" s="128" t="s">
        <v>414</v>
      </c>
      <c r="F55" s="77"/>
    </row>
    <row r="56" spans="1:8" x14ac:dyDescent="0.35">
      <c r="A56" s="127" t="s">
        <v>297</v>
      </c>
      <c r="B56" s="124"/>
      <c r="C56" s="124"/>
      <c r="D56" s="135" t="s">
        <v>421</v>
      </c>
      <c r="E56" s="128" t="s">
        <v>414</v>
      </c>
      <c r="F56" s="77"/>
    </row>
    <row r="57" spans="1:8" ht="30" x14ac:dyDescent="0.35">
      <c r="A57" s="127" t="s">
        <v>298</v>
      </c>
      <c r="B57" s="124"/>
      <c r="C57" s="124"/>
      <c r="D57" s="135" t="s">
        <v>421</v>
      </c>
      <c r="E57" s="128" t="s">
        <v>414</v>
      </c>
      <c r="F57" s="77"/>
    </row>
    <row r="58" spans="1:8" x14ac:dyDescent="0.35">
      <c r="A58" s="127" t="s">
        <v>299</v>
      </c>
      <c r="B58" s="124"/>
      <c r="C58" s="124"/>
      <c r="D58" s="124">
        <v>3</v>
      </c>
      <c r="E58" s="128" t="s">
        <v>414</v>
      </c>
      <c r="F58" s="77"/>
    </row>
    <row r="59" spans="1:8" x14ac:dyDescent="0.35">
      <c r="A59" s="131" t="s">
        <v>300</v>
      </c>
      <c r="B59" s="185"/>
      <c r="C59" s="186"/>
      <c r="D59" s="120"/>
      <c r="E59" s="121" t="s">
        <v>266</v>
      </c>
      <c r="F59" s="77"/>
    </row>
    <row r="60" spans="1:8" x14ac:dyDescent="0.35">
      <c r="A60" s="24" t="s">
        <v>301</v>
      </c>
      <c r="B60" s="77"/>
      <c r="C60" s="77"/>
      <c r="D60" s="77"/>
      <c r="E60" s="77"/>
      <c r="F60" s="77"/>
    </row>
    <row r="61" spans="1:8" ht="14.4" customHeight="1" x14ac:dyDescent="0.35">
      <c r="A61" s="174" t="s">
        <v>302</v>
      </c>
      <c r="B61" s="174"/>
      <c r="C61" s="174"/>
      <c r="D61" s="174"/>
      <c r="E61" s="174"/>
      <c r="F61" s="78"/>
      <c r="G61" s="78"/>
      <c r="H61" s="78"/>
    </row>
    <row r="62" spans="1:8" ht="30.6" customHeight="1" x14ac:dyDescent="0.35">
      <c r="A62" s="174"/>
      <c r="B62" s="174"/>
      <c r="C62" s="174"/>
      <c r="D62" s="174"/>
      <c r="E62" s="174"/>
      <c r="F62" s="78"/>
      <c r="G62" s="78"/>
      <c r="H62" s="78"/>
    </row>
    <row r="63" spans="1:8" x14ac:dyDescent="0.35">
      <c r="A63" s="78"/>
      <c r="B63" s="78"/>
      <c r="C63" s="78"/>
      <c r="D63" s="78"/>
      <c r="E63" s="78"/>
      <c r="F63" s="78"/>
      <c r="G63" s="78"/>
      <c r="H63" s="78"/>
    </row>
    <row r="64" spans="1:8" x14ac:dyDescent="0.35">
      <c r="A64" s="8"/>
      <c r="B64" s="8"/>
      <c r="C64" s="8"/>
      <c r="D64" s="8"/>
      <c r="E64" s="8"/>
      <c r="F64" s="8"/>
      <c r="G64" s="8"/>
      <c r="H64" s="8"/>
    </row>
    <row r="65" spans="1:8" x14ac:dyDescent="0.35">
      <c r="A65" s="31" t="s">
        <v>303</v>
      </c>
      <c r="B65" s="78"/>
      <c r="C65" s="78"/>
      <c r="D65" s="24"/>
      <c r="E65" s="24"/>
      <c r="F65" s="24"/>
      <c r="G65" s="24"/>
      <c r="H65" s="8"/>
    </row>
    <row r="66" spans="1:8" x14ac:dyDescent="0.35">
      <c r="A66" s="31" t="s">
        <v>304</v>
      </c>
      <c r="B66" s="78"/>
      <c r="C66" s="78"/>
      <c r="D66" s="24"/>
      <c r="E66" s="24"/>
      <c r="F66" s="24"/>
      <c r="G66" s="24"/>
      <c r="H66" s="8"/>
    </row>
    <row r="67" spans="1:8" x14ac:dyDescent="0.35">
      <c r="A67" s="31" t="s">
        <v>305</v>
      </c>
      <c r="B67" s="78"/>
      <c r="C67" s="78"/>
      <c r="D67" s="78"/>
      <c r="E67" s="78"/>
      <c r="F67" s="24"/>
      <c r="G67" s="24"/>
      <c r="H67" s="8"/>
    </row>
    <row r="68" spans="1:8" x14ac:dyDescent="0.35">
      <c r="A68" s="7" t="s">
        <v>306</v>
      </c>
      <c r="B68" s="78"/>
      <c r="C68" s="78"/>
      <c r="D68" s="78"/>
      <c r="E68" s="78"/>
      <c r="F68" s="78"/>
      <c r="G68" s="78"/>
      <c r="H68" s="8"/>
    </row>
    <row r="69" spans="1:8" x14ac:dyDescent="0.35">
      <c r="A69" s="7" t="s">
        <v>307</v>
      </c>
      <c r="B69" s="78"/>
      <c r="C69" s="78"/>
      <c r="D69" s="78"/>
      <c r="E69" s="78"/>
      <c r="F69" s="78"/>
      <c r="G69" s="78"/>
      <c r="H69" s="8"/>
    </row>
    <row r="70" spans="1:8" x14ac:dyDescent="0.35">
      <c r="A70" s="7" t="s">
        <v>308</v>
      </c>
      <c r="B70" s="78"/>
      <c r="C70" s="78"/>
      <c r="D70" s="78"/>
      <c r="E70" s="78"/>
      <c r="F70" s="78"/>
      <c r="G70" s="78"/>
      <c r="H70" s="8"/>
    </row>
    <row r="71" spans="1:8" x14ac:dyDescent="0.35">
      <c r="A71" s="34" t="s">
        <v>309</v>
      </c>
      <c r="B71" s="24"/>
      <c r="C71" s="24"/>
      <c r="D71" s="24"/>
      <c r="E71" s="24"/>
      <c r="F71" s="24"/>
      <c r="G71" s="24"/>
      <c r="H71" s="8"/>
    </row>
    <row r="72" spans="1:8" x14ac:dyDescent="0.35">
      <c r="A72" s="7" t="s">
        <v>310</v>
      </c>
      <c r="B72" s="78"/>
      <c r="C72" s="78"/>
      <c r="D72" s="78"/>
      <c r="E72" s="78"/>
      <c r="F72" s="78"/>
      <c r="G72" s="78"/>
      <c r="H72" s="8"/>
    </row>
    <row r="75" spans="1:8" x14ac:dyDescent="0.35">
      <c r="A75" s="52" t="s">
        <v>101</v>
      </c>
      <c r="B75" s="83"/>
      <c r="C75" s="84"/>
    </row>
    <row r="76" spans="1:8" ht="90" x14ac:dyDescent="0.35">
      <c r="A76" s="86" t="s">
        <v>311</v>
      </c>
      <c r="B76" s="86" t="s">
        <v>429</v>
      </c>
      <c r="C76" s="87"/>
    </row>
    <row r="77" spans="1:8" ht="45" x14ac:dyDescent="0.35">
      <c r="A77" s="86" t="s">
        <v>312</v>
      </c>
      <c r="B77" s="44" t="s">
        <v>430</v>
      </c>
      <c r="C77" s="44"/>
    </row>
  </sheetData>
  <mergeCells count="8">
    <mergeCell ref="A61:E62"/>
    <mergeCell ref="D20:E20"/>
    <mergeCell ref="D21:E21"/>
    <mergeCell ref="A22:A23"/>
    <mergeCell ref="D22:D23"/>
    <mergeCell ref="E22:E23"/>
    <mergeCell ref="B22:C23"/>
    <mergeCell ref="B59:C5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cess_x0020_Restrictions xmlns="fdf31e64-296b-487b-ab73-1e80d4688cba" xsi:nil="true"/>
    <Government_x0020_Security_x0020_Classification xmlns="fdf31e64-296b-487b-ab73-1e80d4688cba">Official</Government_x0020_Security_x0020_Classification>
    <Document_x0020_Type xmlns="fdf31e64-296b-487b-ab73-1e80d4688cb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0EEE4B95993241AC47464CA7F2A692" ma:contentTypeVersion="" ma:contentTypeDescription="Create a new document." ma:contentTypeScope="" ma:versionID="fd9501bde3591cdfc3b71e44f6b261cb">
  <xsd:schema xmlns:xsd="http://www.w3.org/2001/XMLSchema" xmlns:xs="http://www.w3.org/2001/XMLSchema" xmlns:p="http://schemas.microsoft.com/office/2006/metadata/properties" xmlns:ns2="fdf31e64-296b-487b-ab73-1e80d4688cba" xmlns:ns3="19c842ad-5fef-47e3-95f6-ef924085f224" xmlns:ns4="195af662-83bb-4fb7-aedf-88c99336dd1f" targetNamespace="http://schemas.microsoft.com/office/2006/metadata/properties" ma:root="true" ma:fieldsID="2b91e0d187a8f655e38eccd6358520c0" ns2:_="" ns3:_="" ns4:_="">
    <xsd:import namespace="fdf31e64-296b-487b-ab73-1e80d4688cba"/>
    <xsd:import namespace="19c842ad-5fef-47e3-95f6-ef924085f224"/>
    <xsd:import namespace="195af662-83bb-4fb7-aedf-88c99336dd1f"/>
    <xsd:element name="properties">
      <xsd:complexType>
        <xsd:sequence>
          <xsd:element name="documentManagement">
            <xsd:complexType>
              <xsd:all>
                <xsd:element ref="ns2:Document_x0020_Type" minOccurs="0"/>
                <xsd:element ref="ns2:Government_x0020_Security_x0020_Classification"/>
                <xsd:element ref="ns2:Access_x0020_Restrictions" minOccurs="0"/>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31e64-296b-487b-ab73-1e80d4688cba"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Policy"/>
                    <xsd:enumeration value="Procedure"/>
                    <xsd:enumeration value="Form"/>
                    <xsd:enumeration value="Guidance"/>
                    <xsd:enumeration value="Meeting Papers"/>
                    <xsd:enumeration value="Reference Document"/>
                    <xsd:enumeration value="Tabular Data"/>
                    <xsd:enumeration value="Agenda"/>
                  </xsd:restriction>
                </xsd:simpleType>
              </xsd:element>
            </xsd:sequence>
          </xsd:extension>
        </xsd:complexContent>
      </xsd:complexType>
    </xsd:element>
    <xsd:element name="Government_x0020_Security_x0020_Classification" ma:index="9" ma:displayName="Government Security Classification" ma:default="Official" ma:description="Official government classification scheme" ma:format="Dropdown" ma:internalName="Government_x0020_Security_x0020_Classification">
      <xsd:simpleType>
        <xsd:union memberTypes="dms:Text">
          <xsd:simpleType>
            <xsd:restriction base="dms:Choice">
              <xsd:enumeration value="Official"/>
              <xsd:enumeration value="Official-Sensitive"/>
              <xsd:enumeration value="Top Secret"/>
            </xsd:restriction>
          </xsd:simpleType>
        </xsd:union>
      </xsd:simpleType>
    </xsd:element>
    <xsd:element name="Access_x0020_Restrictions" ma:index="10" nillable="true" ma:displayName="Access Restrictions" ma:description="Restrictions of access to file with and outside of this Site" ma:internalName="Access_x0020_Restriction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c842ad-5fef-47e3-95f6-ef924085f22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5af662-83bb-4fb7-aedf-88c99336dd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60E244-AA4F-4ED1-922E-DD1069969AF1}">
  <ds:schemaRef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195af662-83bb-4fb7-aedf-88c99336dd1f"/>
    <ds:schemaRef ds:uri="fdf31e64-296b-487b-ab73-1e80d4688cba"/>
    <ds:schemaRef ds:uri="http://schemas.microsoft.com/office/2006/documentManagement/types"/>
    <ds:schemaRef ds:uri="19c842ad-5fef-47e3-95f6-ef924085f224"/>
    <ds:schemaRef ds:uri="http://www.w3.org/XML/1998/namespace"/>
    <ds:schemaRef ds:uri="http://purl.org/dc/dcmitype/"/>
  </ds:schemaRefs>
</ds:datastoreItem>
</file>

<file path=customXml/itemProps2.xml><?xml version="1.0" encoding="utf-8"?>
<ds:datastoreItem xmlns:ds="http://schemas.openxmlformats.org/officeDocument/2006/customXml" ds:itemID="{A325462C-A170-4D3B-ADFE-E22C26278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31e64-296b-487b-ab73-1e80d4688cba"/>
    <ds:schemaRef ds:uri="19c842ad-5fef-47e3-95f6-ef924085f224"/>
    <ds:schemaRef ds:uri="195af662-83bb-4fb7-aedf-88c99336d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5BEB53-F6E2-4286-AD1C-6AAA4C2F1B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cp:keywords/>
  <dc:description/>
  <cp:lastModifiedBy>Graeme</cp:lastModifiedBy>
  <cp:revision/>
  <dcterms:created xsi:type="dcterms:W3CDTF">2018-04-24T06:01:14Z</dcterms:created>
  <dcterms:modified xsi:type="dcterms:W3CDTF">2021-10-15T13:21:38Z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0x0101005E0EEE4B95993241AC47464CA7F2A692</vt:lpwstr>
  </property>
</Properties>
</file>